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3040" windowHeight="8205" tabRatio="884"/>
  </bookViews>
  <sheets>
    <sheet name="Info" sheetId="70" r:id="rId1"/>
    <sheet name="1. key ratios" sheetId="6" r:id="rId2"/>
    <sheet name="2. RC" sheetId="62" r:id="rId3"/>
    <sheet name="3. PL" sheetId="53" r:id="rId4"/>
    <sheet name="4. Off-Balance" sheetId="75" r:id="rId5"/>
    <sheet name="5. RWA" sheetId="71" r:id="rId6"/>
    <sheet name="6. Administrators-shareholders" sheetId="52" r:id="rId7"/>
    <sheet name="7. LI1" sheetId="72" r:id="rId8"/>
    <sheet name="8. LI2" sheetId="73" r:id="rId9"/>
    <sheet name="9. Capital" sheetId="28" r:id="rId10"/>
    <sheet name="9.1. Capital Requirements" sheetId="77" r:id="rId11"/>
    <sheet name="10. CC2" sheetId="69" r:id="rId12"/>
    <sheet name="11. CRWA" sheetId="35" r:id="rId13"/>
    <sheet name="12. CRM" sheetId="64" r:id="rId14"/>
    <sheet name="13. CRME" sheetId="74" r:id="rId15"/>
    <sheet name="14. LCR" sheetId="36" r:id="rId16"/>
    <sheet name="15. CCR" sheetId="37" r:id="rId17"/>
    <sheet name="15.1. LR" sheetId="79" r:id="rId18"/>
    <sheet name="16. NSFR" sheetId="80" r:id="rId19"/>
    <sheet name=" 17. Residual Maturity" sheetId="81" r:id="rId20"/>
    <sheet name="18. Assets by Exposure classes" sheetId="82" r:id="rId21"/>
    <sheet name="19. Assets by Risk Sectors" sheetId="83" r:id="rId22"/>
    <sheet name="20. Reserves" sheetId="84" r:id="rId23"/>
    <sheet name="21. NPL" sheetId="85" r:id="rId24"/>
    <sheet name="22. Quality" sheetId="86" r:id="rId25"/>
    <sheet name="23. LTV" sheetId="87" r:id="rId26"/>
    <sheet name="24. Risk Sector" sheetId="88" r:id="rId27"/>
    <sheet name="25. Collateral" sheetId="89" r:id="rId28"/>
    <sheet name="26. Retail Products" sheetId="91" r:id="rId29"/>
    <sheet name="Instruction" sheetId="90" r:id="rId30"/>
  </sheets>
  <externalReferences>
    <externalReference r:id="rId31"/>
    <externalReference r:id="rId32"/>
    <externalReference r:id="rId33"/>
  </externalReferences>
  <definedNames>
    <definedName name="_cur1">'[1]Appl (2)'!$F$2:$F$7200</definedName>
    <definedName name="_cur2">'[1]Appl (2)'!$H$2:$H$7200</definedName>
    <definedName name="_xlnm._FilterDatabase" localSheetId="4" hidden="1">'4. Off-Balance'!$B$6:$H$53</definedName>
    <definedName name="_xlnm._FilterDatabase" localSheetId="29" hidden="1">Instruction!$A$107:$C$111</definedName>
    <definedName name="_sum1">'[1]Appl (2)'!$E$2:$E$7200</definedName>
    <definedName name="_sum2">'[1]Appl (2)'!$G$2:$G$7200</definedName>
    <definedName name="ACC_BALACC" localSheetId="19">#REF!</definedName>
    <definedName name="ACC_BALACC" localSheetId="23">#REF!</definedName>
    <definedName name="ACC_BALACC" localSheetId="24">#REF!</definedName>
    <definedName name="ACC_BALACC" localSheetId="25">#REF!</definedName>
    <definedName name="ACC_BALACC" localSheetId="26">#REF!</definedName>
    <definedName name="ACC_BALACC" localSheetId="10">#REF!</definedName>
    <definedName name="ACC_BALACC">#REF!</definedName>
    <definedName name="ACC_CRS" localSheetId="19">#REF!</definedName>
    <definedName name="ACC_CRS" localSheetId="23">#REF!</definedName>
    <definedName name="ACC_CRS" localSheetId="24">#REF!</definedName>
    <definedName name="ACC_CRS" localSheetId="25">#REF!</definedName>
    <definedName name="ACC_CRS" localSheetId="26">#REF!</definedName>
    <definedName name="ACC_CRS" localSheetId="4">#REF!</definedName>
    <definedName name="ACC_CRS" localSheetId="10">#REF!</definedName>
    <definedName name="ACC_CRS">#REF!</definedName>
    <definedName name="ACC_DBS" localSheetId="19">#REF!</definedName>
    <definedName name="ACC_DBS" localSheetId="23">#REF!</definedName>
    <definedName name="ACC_DBS" localSheetId="24">#REF!</definedName>
    <definedName name="ACC_DBS" localSheetId="25">#REF!</definedName>
    <definedName name="ACC_DBS" localSheetId="26">#REF!</definedName>
    <definedName name="ACC_DBS" localSheetId="4">#REF!</definedName>
    <definedName name="ACC_DBS" localSheetId="10">#REF!</definedName>
    <definedName name="ACC_DBS">#REF!</definedName>
    <definedName name="ACC_ISO" localSheetId="19">#REF!</definedName>
    <definedName name="ACC_ISO" localSheetId="23">#REF!</definedName>
    <definedName name="ACC_ISO" localSheetId="24">#REF!</definedName>
    <definedName name="ACC_ISO" localSheetId="25">#REF!</definedName>
    <definedName name="ACC_ISO" localSheetId="26">#REF!</definedName>
    <definedName name="ACC_ISO" localSheetId="4">#REF!</definedName>
    <definedName name="ACC_ISO" localSheetId="10">#REF!</definedName>
    <definedName name="ACC_ISO">#REF!</definedName>
    <definedName name="ACC_SALDO" localSheetId="19">#REF!</definedName>
    <definedName name="ACC_SALDO" localSheetId="23">#REF!</definedName>
    <definedName name="ACC_SALDO" localSheetId="24">#REF!</definedName>
    <definedName name="ACC_SALDO" localSheetId="25">#REF!</definedName>
    <definedName name="ACC_SALDO" localSheetId="26">#REF!</definedName>
    <definedName name="ACC_SALDO" localSheetId="4">#REF!</definedName>
    <definedName name="ACC_SALDO" localSheetId="10">#REF!</definedName>
    <definedName name="ACC_SALDO">#REF!</definedName>
    <definedName name="BS_BALACC" localSheetId="19">#REF!</definedName>
    <definedName name="BS_BALACC" localSheetId="23">#REF!</definedName>
    <definedName name="BS_BALACC" localSheetId="24">#REF!</definedName>
    <definedName name="BS_BALACC" localSheetId="25">#REF!</definedName>
    <definedName name="BS_BALACC" localSheetId="26">#REF!</definedName>
    <definedName name="BS_BALACC" localSheetId="4">#REF!</definedName>
    <definedName name="BS_BALACC" localSheetId="10">#REF!</definedName>
    <definedName name="BS_BALACC">#REF!</definedName>
    <definedName name="BS_BALANCE" localSheetId="19">#REF!</definedName>
    <definedName name="BS_BALANCE" localSheetId="23">#REF!</definedName>
    <definedName name="BS_BALANCE" localSheetId="24">#REF!</definedName>
    <definedName name="BS_BALANCE" localSheetId="25">#REF!</definedName>
    <definedName name="BS_BALANCE" localSheetId="26">#REF!</definedName>
    <definedName name="BS_BALANCE" localSheetId="4">#REF!</definedName>
    <definedName name="BS_BALANCE" localSheetId="10">#REF!</definedName>
    <definedName name="BS_BALANCE">#REF!</definedName>
    <definedName name="BS_CR" localSheetId="19">#REF!</definedName>
    <definedName name="BS_CR" localSheetId="23">#REF!</definedName>
    <definedName name="BS_CR" localSheetId="24">#REF!</definedName>
    <definedName name="BS_CR" localSheetId="25">#REF!</definedName>
    <definedName name="BS_CR" localSheetId="26">#REF!</definedName>
    <definedName name="BS_CR" localSheetId="4">#REF!</definedName>
    <definedName name="BS_CR" localSheetId="10">#REF!</definedName>
    <definedName name="BS_CR">#REF!</definedName>
    <definedName name="BS_CR_EQU" localSheetId="19">#REF!</definedName>
    <definedName name="BS_CR_EQU" localSheetId="23">#REF!</definedName>
    <definedName name="BS_CR_EQU" localSheetId="24">#REF!</definedName>
    <definedName name="BS_CR_EQU" localSheetId="25">#REF!</definedName>
    <definedName name="BS_CR_EQU" localSheetId="26">#REF!</definedName>
    <definedName name="BS_CR_EQU" localSheetId="4">#REF!</definedName>
    <definedName name="BS_CR_EQU" localSheetId="10">#REF!</definedName>
    <definedName name="BS_CR_EQU">#REF!</definedName>
    <definedName name="BS_DB" localSheetId="19">#REF!</definedName>
    <definedName name="BS_DB" localSheetId="23">#REF!</definedName>
    <definedName name="BS_DB" localSheetId="24">#REF!</definedName>
    <definedName name="BS_DB" localSheetId="25">#REF!</definedName>
    <definedName name="BS_DB" localSheetId="26">#REF!</definedName>
    <definedName name="BS_DB" localSheetId="4">#REF!</definedName>
    <definedName name="BS_DB" localSheetId="10">#REF!</definedName>
    <definedName name="BS_DB">#REF!</definedName>
    <definedName name="BS_DB_EQU" localSheetId="19">#REF!</definedName>
    <definedName name="BS_DB_EQU" localSheetId="23">#REF!</definedName>
    <definedName name="BS_DB_EQU" localSheetId="24">#REF!</definedName>
    <definedName name="BS_DB_EQU" localSheetId="25">#REF!</definedName>
    <definedName name="BS_DB_EQU" localSheetId="26">#REF!</definedName>
    <definedName name="BS_DB_EQU" localSheetId="4">#REF!</definedName>
    <definedName name="BS_DB_EQU" localSheetId="10">#REF!</definedName>
    <definedName name="BS_DB_EQU">#REF!</definedName>
    <definedName name="BS_DT" localSheetId="19">#REF!</definedName>
    <definedName name="BS_DT" localSheetId="23">#REF!</definedName>
    <definedName name="BS_DT" localSheetId="24">#REF!</definedName>
    <definedName name="BS_DT" localSheetId="25">#REF!</definedName>
    <definedName name="BS_DT" localSheetId="26">#REF!</definedName>
    <definedName name="BS_DT" localSheetId="4">#REF!</definedName>
    <definedName name="BS_DT" localSheetId="10">#REF!</definedName>
    <definedName name="BS_DT">#REF!</definedName>
    <definedName name="BS_ISO" localSheetId="19">#REF!</definedName>
    <definedName name="BS_ISO" localSheetId="23">#REF!</definedName>
    <definedName name="BS_ISO" localSheetId="24">#REF!</definedName>
    <definedName name="BS_ISO" localSheetId="25">#REF!</definedName>
    <definedName name="BS_ISO" localSheetId="26">#REF!</definedName>
    <definedName name="BS_ISO" localSheetId="4">#REF!</definedName>
    <definedName name="BS_ISO" localSheetId="10">#REF!</definedName>
    <definedName name="BS_ISO">#REF!</definedName>
    <definedName name="CurrentDate" localSheetId="19">#REF!</definedName>
    <definedName name="CurrentDate" localSheetId="23">#REF!</definedName>
    <definedName name="CurrentDate" localSheetId="24">#REF!</definedName>
    <definedName name="CurrentDate" localSheetId="25">#REF!</definedName>
    <definedName name="CurrentDate" localSheetId="26">#REF!</definedName>
    <definedName name="CurrentDate" localSheetId="4">#REF!</definedName>
    <definedName name="CurrentDate" localSheetId="1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62913" calcOnSave="0"/>
</workbook>
</file>

<file path=xl/calcChain.xml><?xml version="1.0" encoding="utf-8"?>
<calcChain xmlns="http://schemas.openxmlformats.org/spreadsheetml/2006/main">
  <c r="C23" i="6" l="1"/>
  <c r="C22" i="6"/>
  <c r="C21" i="6"/>
  <c r="C20" i="6"/>
  <c r="C19" i="6"/>
  <c r="C18" i="6"/>
  <c r="K25" i="36" l="1"/>
  <c r="I25" i="36"/>
  <c r="J25" i="36"/>
  <c r="N33" i="88" l="1"/>
  <c r="M33" i="88"/>
  <c r="L33" i="88"/>
  <c r="K33" i="88"/>
  <c r="J33" i="88"/>
  <c r="I33" i="88"/>
  <c r="H33" i="88"/>
  <c r="G33" i="88"/>
  <c r="F33" i="88"/>
  <c r="E33" i="88"/>
  <c r="D33" i="88"/>
  <c r="C33" i="88"/>
  <c r="D19" i="86"/>
  <c r="C19" i="86"/>
  <c r="S22" i="35"/>
  <c r="R22" i="35"/>
  <c r="Q22" i="35"/>
  <c r="P22" i="35"/>
  <c r="O22" i="35"/>
  <c r="N22" i="35"/>
  <c r="M22" i="35"/>
  <c r="L22" i="35"/>
  <c r="K22" i="35"/>
  <c r="J22" i="35"/>
  <c r="I22" i="35"/>
  <c r="H22" i="35"/>
  <c r="G22" i="35"/>
  <c r="F22" i="35"/>
  <c r="E22" i="35"/>
  <c r="D22" i="35"/>
  <c r="C22" i="35"/>
  <c r="G6" i="71"/>
  <c r="F6" i="71"/>
  <c r="E6" i="71"/>
  <c r="D6" i="71"/>
  <c r="C6" i="71"/>
  <c r="C13" i="71" s="1"/>
  <c r="D17" i="77" s="1"/>
  <c r="G13" i="71"/>
  <c r="F13" i="71"/>
  <c r="E13" i="71"/>
  <c r="D13" i="71"/>
  <c r="D15" i="77" l="1"/>
  <c r="D16" i="77"/>
  <c r="K27" i="36"/>
  <c r="J27" i="36"/>
  <c r="I27" i="36"/>
  <c r="H27" i="36"/>
  <c r="G27" i="36"/>
  <c r="F27" i="36"/>
  <c r="H25" i="36" l="1"/>
  <c r="G25" i="36"/>
  <c r="F25" i="36"/>
  <c r="U22" i="86" l="1"/>
  <c r="T22" i="86"/>
  <c r="S22" i="86"/>
  <c r="R22" i="86"/>
  <c r="Q22" i="86"/>
  <c r="P22" i="86"/>
  <c r="O22" i="86"/>
  <c r="N22" i="86"/>
  <c r="M22" i="86"/>
  <c r="L22" i="86"/>
  <c r="K22" i="86"/>
  <c r="J22" i="86"/>
  <c r="I22" i="86"/>
  <c r="H22" i="86"/>
  <c r="G22" i="86"/>
  <c r="F22" i="86"/>
  <c r="E22" i="86"/>
  <c r="D22" i="86"/>
  <c r="C22" i="86"/>
  <c r="U15" i="86"/>
  <c r="T15" i="86"/>
  <c r="S15" i="86"/>
  <c r="R15" i="86"/>
  <c r="Q15" i="86"/>
  <c r="P15" i="86"/>
  <c r="O15" i="86"/>
  <c r="N15" i="86"/>
  <c r="M15" i="86"/>
  <c r="L15" i="86"/>
  <c r="K15" i="86"/>
  <c r="J15" i="86"/>
  <c r="I15" i="86"/>
  <c r="H15" i="86"/>
  <c r="G15" i="86"/>
  <c r="F15" i="86"/>
  <c r="E15" i="86"/>
  <c r="U8" i="86"/>
  <c r="T8" i="86"/>
  <c r="S8" i="86"/>
  <c r="R8" i="86"/>
  <c r="Q8" i="86"/>
  <c r="P8" i="86"/>
  <c r="O8" i="86"/>
  <c r="N8" i="86"/>
  <c r="M8" i="86"/>
  <c r="L8" i="86"/>
  <c r="K8" i="86"/>
  <c r="J8" i="86"/>
  <c r="I8" i="86"/>
  <c r="H8" i="86"/>
  <c r="G8" i="86"/>
  <c r="F8" i="86"/>
  <c r="E8" i="86"/>
  <c r="D8" i="86"/>
  <c r="C8" i="86"/>
  <c r="D15" i="86" l="1"/>
  <c r="C15" i="86"/>
  <c r="C20" i="84" l="1"/>
  <c r="G39" i="80" l="1"/>
  <c r="C22" i="74"/>
  <c r="H21" i="74"/>
  <c r="H20" i="74"/>
  <c r="H19" i="74"/>
  <c r="H18" i="74"/>
  <c r="H17" i="74"/>
  <c r="H16" i="74"/>
  <c r="H15" i="74"/>
  <c r="H14" i="74"/>
  <c r="H13" i="74"/>
  <c r="H12" i="74"/>
  <c r="H11" i="74"/>
  <c r="H10" i="74"/>
  <c r="H9" i="74"/>
  <c r="H8" i="74"/>
  <c r="B2" i="6" l="1"/>
  <c r="B2" i="91" l="1"/>
  <c r="B1" i="91"/>
  <c r="B1" i="89" l="1"/>
  <c r="B1" i="88"/>
  <c r="B1" i="87"/>
  <c r="B1" i="86"/>
  <c r="B1" i="85"/>
  <c r="B1" i="84"/>
  <c r="B1" i="83"/>
  <c r="B1" i="82"/>
  <c r="B1" i="81"/>
  <c r="D22" i="81" l="1"/>
  <c r="E22" i="81"/>
  <c r="F22" i="81"/>
  <c r="G22" i="81"/>
  <c r="C22" i="81"/>
  <c r="B2" i="89" l="1"/>
  <c r="B2" i="88"/>
  <c r="B2" i="87"/>
  <c r="B2" i="86"/>
  <c r="B2" i="85"/>
  <c r="B2" i="84"/>
  <c r="B2" i="83"/>
  <c r="B2" i="82"/>
  <c r="B2" i="81"/>
  <c r="H34" i="83" l="1"/>
  <c r="G34" i="83"/>
  <c r="F34" i="83"/>
  <c r="E34" i="83"/>
  <c r="D34" i="83"/>
  <c r="C34" i="83"/>
  <c r="I33" i="83"/>
  <c r="I32" i="83"/>
  <c r="I31" i="83"/>
  <c r="I30" i="83"/>
  <c r="I29" i="83"/>
  <c r="I28" i="83"/>
  <c r="I27" i="83"/>
  <c r="I26" i="83"/>
  <c r="I25" i="83"/>
  <c r="I24" i="83"/>
  <c r="I23" i="83"/>
  <c r="I22" i="83"/>
  <c r="I21" i="83"/>
  <c r="I20" i="83"/>
  <c r="I19" i="83"/>
  <c r="I18" i="83"/>
  <c r="I17" i="83"/>
  <c r="I16" i="83"/>
  <c r="I15" i="83"/>
  <c r="I14" i="83"/>
  <c r="I13" i="83"/>
  <c r="I12" i="83"/>
  <c r="I11" i="83"/>
  <c r="I10" i="83"/>
  <c r="I9" i="83"/>
  <c r="I8" i="83"/>
  <c r="I7" i="83"/>
  <c r="I23" i="82"/>
  <c r="I22" i="82"/>
  <c r="I20" i="82"/>
  <c r="I19" i="82"/>
  <c r="I18" i="82"/>
  <c r="I17" i="82"/>
  <c r="I16" i="82"/>
  <c r="I15" i="82"/>
  <c r="I14" i="82"/>
  <c r="I13" i="82"/>
  <c r="I12" i="82"/>
  <c r="I11" i="82"/>
  <c r="I10" i="82"/>
  <c r="I9" i="82"/>
  <c r="I8" i="82"/>
  <c r="I7" i="82"/>
  <c r="H21" i="81"/>
  <c r="H20" i="81"/>
  <c r="H19" i="81"/>
  <c r="H18" i="81"/>
  <c r="H17" i="81"/>
  <c r="H16" i="81"/>
  <c r="H15" i="81"/>
  <c r="H14" i="81"/>
  <c r="H13" i="81"/>
  <c r="H12" i="81"/>
  <c r="H11" i="81"/>
  <c r="H10" i="81"/>
  <c r="H9" i="81"/>
  <c r="H8" i="81"/>
  <c r="E16" i="85" l="1"/>
  <c r="H35" i="83"/>
  <c r="H22" i="81"/>
  <c r="I34" i="83"/>
  <c r="I21" i="82"/>
  <c r="B2" i="80"/>
  <c r="B1" i="80"/>
  <c r="B2" i="79" l="1"/>
  <c r="B2" i="37"/>
  <c r="B2" i="36"/>
  <c r="B2" i="74"/>
  <c r="B2" i="64"/>
  <c r="B2" i="35"/>
  <c r="B2" i="69"/>
  <c r="B2" i="77"/>
  <c r="B2" i="28"/>
  <c r="B2" i="73"/>
  <c r="B2" i="72"/>
  <c r="B2" i="52"/>
  <c r="B2" i="75"/>
  <c r="B2" i="71" s="1"/>
  <c r="B2" i="53"/>
  <c r="B2" i="62"/>
  <c r="C5" i="6" l="1"/>
  <c r="G5" i="6"/>
  <c r="F5" i="6"/>
  <c r="E5" i="6"/>
  <c r="D5" i="6"/>
  <c r="G5" i="71"/>
  <c r="F5" i="71"/>
  <c r="E5" i="71"/>
  <c r="D5" i="71"/>
  <c r="C5" i="71"/>
  <c r="B1" i="79" l="1"/>
  <c r="B1" i="37"/>
  <c r="B1" i="36"/>
  <c r="B1" i="74"/>
  <c r="B1" i="64"/>
  <c r="B1" i="35"/>
  <c r="B1" i="69"/>
  <c r="B1" i="77"/>
  <c r="B1" i="28"/>
  <c r="B1" i="73"/>
  <c r="B1" i="72"/>
  <c r="B1" i="52"/>
  <c r="B1" i="71"/>
  <c r="B1" i="75"/>
  <c r="B1" i="53"/>
  <c r="B1" i="62"/>
  <c r="B1" i="6"/>
  <c r="D21" i="77" l="1"/>
  <c r="D19" i="77"/>
  <c r="D20" i="77"/>
  <c r="E8" i="37" l="1"/>
  <c r="N16" i="37"/>
  <c r="N17" i="37"/>
  <c r="N18" i="37"/>
  <c r="N19" i="37"/>
  <c r="N20" i="37"/>
  <c r="N15" i="37"/>
  <c r="N13" i="37"/>
  <c r="N10" i="37"/>
  <c r="N9" i="37"/>
  <c r="N11" i="37"/>
  <c r="N12" i="37"/>
  <c r="E19" i="37"/>
  <c r="E18" i="37"/>
  <c r="E17" i="37"/>
  <c r="E16" i="37"/>
  <c r="E15" i="37"/>
  <c r="M14" i="37"/>
  <c r="L14" i="37"/>
  <c r="K14" i="37"/>
  <c r="J14" i="37"/>
  <c r="I14" i="37"/>
  <c r="H14" i="37"/>
  <c r="G14" i="37"/>
  <c r="G21" i="37" s="1"/>
  <c r="F14" i="37"/>
  <c r="C14" i="37"/>
  <c r="E12" i="37"/>
  <c r="E11" i="37"/>
  <c r="E10" i="37"/>
  <c r="E9" i="37"/>
  <c r="M7" i="37"/>
  <c r="M21" i="37" s="1"/>
  <c r="L7" i="37"/>
  <c r="L21" i="37" s="1"/>
  <c r="J7" i="37"/>
  <c r="I7" i="37"/>
  <c r="H7" i="37"/>
  <c r="G7" i="37"/>
  <c r="F7" i="37"/>
  <c r="C7" i="37"/>
  <c r="H21" i="37" l="1"/>
  <c r="I21" i="37"/>
  <c r="J21" i="37"/>
  <c r="F21" i="37"/>
  <c r="N14" i="37"/>
  <c r="E14" i="37"/>
  <c r="E7" i="37"/>
  <c r="C21" i="37"/>
  <c r="N8" i="37"/>
  <c r="E21" i="37" l="1"/>
  <c r="N7" i="37"/>
  <c r="N21" i="37" s="1"/>
  <c r="K7" i="37"/>
  <c r="K21" i="37" s="1"/>
  <c r="E21" i="72" l="1"/>
  <c r="C5" i="73" s="1"/>
  <c r="C8" i="73" s="1"/>
  <c r="C21" i="72" l="1"/>
  <c r="D21" i="72" l="1"/>
  <c r="G22" i="74" l="1"/>
  <c r="F22" i="74"/>
  <c r="V7" i="64" l="1"/>
  <c r="T21" i="64" l="1"/>
  <c r="U21" i="64"/>
  <c r="V9" i="64"/>
  <c r="D22" i="74" l="1"/>
  <c r="E22" i="74"/>
  <c r="H22" i="74" s="1"/>
  <c r="C13" i="73" l="1"/>
  <c r="C21" i="64" l="1"/>
  <c r="D21" i="64"/>
  <c r="E21" i="64"/>
  <c r="F21" i="64"/>
  <c r="G21" i="64"/>
  <c r="H21" i="64"/>
  <c r="I21" i="64"/>
  <c r="J21" i="64"/>
  <c r="K21" i="64"/>
  <c r="L21" i="64"/>
  <c r="M21" i="64"/>
  <c r="N21" i="64"/>
  <c r="O21" i="64"/>
  <c r="P21" i="64"/>
  <c r="Q21" i="64"/>
  <c r="R21" i="64"/>
  <c r="S21" i="64"/>
  <c r="V8" i="64" l="1"/>
  <c r="V10" i="64"/>
  <c r="V11" i="64"/>
  <c r="V12" i="64"/>
  <c r="V13" i="64"/>
  <c r="V14" i="64"/>
  <c r="V15" i="64"/>
  <c r="V16" i="64"/>
  <c r="V17" i="64"/>
  <c r="V18" i="64"/>
  <c r="V19" i="64"/>
  <c r="V20" i="64"/>
  <c r="V21" i="64" l="1"/>
</calcChain>
</file>

<file path=xl/sharedStrings.xml><?xml version="1.0" encoding="utf-8"?>
<sst xmlns="http://schemas.openxmlformats.org/spreadsheetml/2006/main" count="1615" uniqueCount="1049">
  <si>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</si>
  <si>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</si>
  <si>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</si>
  <si>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</si>
  <si>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</si>
  <si>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</si>
  <si>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</si>
  <si>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</si>
  <si>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</si>
  <si>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</si>
  <si>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</si>
  <si>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</si>
  <si>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</si>
  <si>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</si>
  <si>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სშდრ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</si>
  <si>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</si>
  <si>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</si>
  <si>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</si>
  <si>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</si>
  <si>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</si>
  <si>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</si>
  <si>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</si>
  <si>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</si>
  <si>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</si>
  <si>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</si>
  <si>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</si>
  <si>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</si>
  <si>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</si>
  <si>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</si>
  <si>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</si>
  <si>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</si>
  <si>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</si>
  <si>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</si>
  <si>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</si>
  <si>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</si>
  <si>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</si>
  <si>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</si>
  <si>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</si>
  <si>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</si>
  <si>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</si>
  <si>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</si>
  <si>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</si>
  <si>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</si>
  <si>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</si>
  <si>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</si>
  <si>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</si>
  <si>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</si>
  <si>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</si>
  <si>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</si>
  <si>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</si>
  <si>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</si>
  <si>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</si>
  <si>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</si>
  <si>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</si>
  <si>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</si>
  <si>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</si>
  <si>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</si>
  <si>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</si>
  <si>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</si>
  <si>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</si>
  <si>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</si>
  <si>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</si>
  <si>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</si>
  <si>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საერთო რეზერვები საკრედიტო რისკის მიხედვით შეწონილი რისკის პოზიციების მაქსიმუმ 1.25%–ის ოდენობით</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</si>
  <si>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</si>
  <si>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</si>
  <si>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</si>
  <si>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</si>
  <si>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</si>
  <si>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</si>
  <si>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</si>
  <si>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</si>
  <si>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</si>
  <si>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</si>
  <si>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</si>
  <si>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უპირობო და პირობითი მოთხოვნები, რომლებიც უზრუნველყოფილია საცხოვრებელი ქონების იპოთეკით</t>
  </si>
  <si>
    <t>პროცენტი</t>
  </si>
  <si>
    <t>კონტრაგენტთან დაკავშირებული საკრედიტო რისკის მიხედვით შეწონილი რისკის პოზიციები</t>
  </si>
  <si>
    <t>სავალუტო კურსთან დაკავშირებული კონტრაქტები</t>
  </si>
  <si>
    <t>კონტრაქტები 1  წელზე ნაკლები ვადით</t>
  </si>
  <si>
    <t>კონტრაქტები 1–დან 2 წლამდე ვადით</t>
  </si>
  <si>
    <t>კონტრაქტები 2–დან 3 წლამდე ვადით</t>
  </si>
  <si>
    <t>კონტრაქტები 3–დან 4 წლამდე ვადით</t>
  </si>
  <si>
    <t>კონტრაქტები 4–დან 5 წლამდე ვადით</t>
  </si>
  <si>
    <t>კონტრაქტები 5 წელზე მეტი ვადით</t>
  </si>
  <si>
    <t>საპროცენტო განაკვეთთან დაკავშირებული კონტრაქტები</t>
  </si>
  <si>
    <t>რისკის პოზიციების 
ღირებულება</t>
  </si>
  <si>
    <t xml:space="preserve">ნომინალური 
ღირებულება </t>
  </si>
  <si>
    <t>საზედამხედველო კაპიტალი</t>
  </si>
  <si>
    <t>პირველადი კაპიტალი</t>
  </si>
  <si>
    <t>საპროცენტო ხარჯები</t>
  </si>
  <si>
    <t>წმინდა საკომისიო და სხვა შემოსავლები მომსახურეობის მიხედვით</t>
  </si>
  <si>
    <t>საპროცენტო შემოსავლები</t>
  </si>
  <si>
    <t>ლარებით</t>
  </si>
  <si>
    <t>უცხ.ვალუტა</t>
  </si>
  <si>
    <t>სხვა ვალდებულებები</t>
  </si>
  <si>
    <t>უცხ. ვალუტა</t>
  </si>
  <si>
    <t>საპროცენტო შემოსავლები ბანკებიდან "ნოსტრო" ანგარიშებისა და დეპოზიტების მიხედვით</t>
  </si>
  <si>
    <t>საპროცენტო შემოსავლები სესხებიდან</t>
  </si>
  <si>
    <t>ბანკთაშორისი სესხებიდან</t>
  </si>
  <si>
    <t>ვაჭრობისა და მომსახურეობის სექტორზე გაცემული სესხებიდან</t>
  </si>
  <si>
    <t>ენერგეტიკის სექტორზე გაცემული სესხებიდან</t>
  </si>
  <si>
    <t>სოფლის მეურნეობის და მეტყევეობის სექტორზე გაცემული სესხებიდან</t>
  </si>
  <si>
    <t>მშენებლობის სექტორზე გაცემული სესხებიდან</t>
  </si>
  <si>
    <t>სამთომომპოვებელ და გადამამუშავებელ სექტორზე გაცემული სესხებიდან</t>
  </si>
  <si>
    <t>ტრანსპორტისა და კავშირგაბმულობის სექტორზე გაცემული სესხებიდან</t>
  </si>
  <si>
    <t>ფიზიკურ პირებზე გაცემული სესხებიდან</t>
  </si>
  <si>
    <t>დანარჩენ სექტორზე გაცემული სესხებიდან</t>
  </si>
  <si>
    <t>შემოსავლები ჯარიმებიდან/საურავებიდან კლიენტებისათვის მიცემული სესხების მიხედვით</t>
  </si>
  <si>
    <t>საპროცენტო და დისკონტური შემოსავლები ფასიანი ქაღალდებიდან</t>
  </si>
  <si>
    <t>სხვა საპროცენტო შემოსავლები</t>
  </si>
  <si>
    <t>მთლიანი საპროცენტო შემოსავლები</t>
  </si>
  <si>
    <t>მოთხოვნამდე დეპოზიტებზე გადახდილი პროცენტები</t>
  </si>
  <si>
    <t>ვადიან დეპოზიტებზე გადახდილი პროცენტები</t>
  </si>
  <si>
    <t>ბანკის დეპოზიტებზე გადახდილი პროცენტები</t>
  </si>
  <si>
    <t>საკუთარ სავალო ფასიან ქაღალდებზე გადახდილი პროცენტები</t>
  </si>
  <si>
    <t>ნასესხებ სახსრებზე გადახდილი პროცენტები</t>
  </si>
  <si>
    <t>სხვა საპროცენტო ხარჯები</t>
  </si>
  <si>
    <t>მთლიანი საპროცენტო ხარჯები</t>
  </si>
  <si>
    <t>წმინდა საპროცენტო შემოსავალი</t>
  </si>
  <si>
    <t>არასაპროცენტო შემოსავლები</t>
  </si>
  <si>
    <t xml:space="preserve"> საკომისიო და სხვა შემოსავლები გაწეული მომსახურეობის მიხედვით</t>
  </si>
  <si>
    <t xml:space="preserve"> საკომისიო და სხვა ხარჯები მიღებული მომსახურეობის მიხედვით</t>
  </si>
  <si>
    <t>მიღებული დივიდენდები</t>
  </si>
  <si>
    <t>მოგება (ზარალი) დილინგური ფასიანი ქაღალდებიდან</t>
  </si>
  <si>
    <t>მოგება (ზარალი) საინვესტიციო ფასიანი ქაღალდებიდან</t>
  </si>
  <si>
    <t>მოგება (ზარალი) ვალუტის ყიდვა–გაყიდვის ოპერაციებიდან</t>
  </si>
  <si>
    <t>მოგება (ზარალი) სავალუტო სახსრების გადაფასებიდან</t>
  </si>
  <si>
    <t>მოგება (ზარალი) ქონების გაყიდვიდან</t>
  </si>
  <si>
    <t>სხვა საბანკო ოპერაციებიდან მიღებული არასაპროცენტო შემოსავლები</t>
  </si>
  <si>
    <t>სხვა არასაპროცენტო შემოსავლები</t>
  </si>
  <si>
    <t>მთლიანი არასაპროცენტო შემოსავლები</t>
  </si>
  <si>
    <t>არასაპროცენტო ხარჯები</t>
  </si>
  <si>
    <t>სხვა საბანკო ოპერაციების მიხედვით გაწეული არასაპროცენტო ხარჯები</t>
  </si>
  <si>
    <t>ბანკის განვითარების, საკონსულტაციო და მარკეტინგის ხარჯები</t>
  </si>
  <si>
    <t>ბანკის პერსონალის ხარჯები</t>
  </si>
  <si>
    <t>ცვეთისა და ამორტიზაციის ხარჯები</t>
  </si>
  <si>
    <t>სხვა არასაპროცენტო ხარჯები</t>
  </si>
  <si>
    <t>მთლიანი არასაპროცენტო ხარჯები</t>
  </si>
  <si>
    <t>წმინდა არასაპროცენტო შემოსავალი</t>
  </si>
  <si>
    <t>წმინდა მოგება დარეზერვებამდე</t>
  </si>
  <si>
    <t>ზარალი სესხების შესაძლო დანაკარგების მიხედვით</t>
  </si>
  <si>
    <t>ზარალი ინვესტიციების და ფასიანი ქაღალდების გაუფასურების შესაძლო დანაკარგების მიხედვით</t>
  </si>
  <si>
    <t>ზარალი სხვა აქტივების შესაძლო დანაკარგების მიხედვით</t>
  </si>
  <si>
    <t>მთლიანი ზარალი აქტივების შესაძლო დანაკარგების მიხედვით</t>
  </si>
  <si>
    <t>მოგების გადასახადი</t>
  </si>
  <si>
    <t>მოგება გადასახადის გადახდის შემდეგ</t>
  </si>
  <si>
    <t>გაუთვალისწინებელი შემოსავლები (ხარჯები)</t>
  </si>
  <si>
    <t>წმინდა მოგება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</si>
  <si>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</si>
  <si>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</si>
  <si>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</si>
  <si>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</si>
  <si>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</si>
  <si>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</si>
  <si>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</si>
  <si>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</si>
  <si>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საინვესტიციო ფასიანი ქაღალდები</t>
  </si>
  <si>
    <t>მთლიანი სესხები</t>
  </si>
  <si>
    <t>მინუს: სესხების შესაძლო დანაკარგების რეზერვი</t>
  </si>
  <si>
    <t>წმინდა სესხები</t>
  </si>
  <si>
    <t>დარიცხული მისაღები პროცენტები და დივიდენდები</t>
  </si>
  <si>
    <t>დასაკუთრებული უძრავი და მოძრავი ქონება</t>
  </si>
  <si>
    <t>ინვესტიციები საწესდებო კაპიტალში</t>
  </si>
  <si>
    <t>ძირითადი საშუალებები და არამატერიალური აქტივები</t>
  </si>
  <si>
    <t>სხვა აქტივები</t>
  </si>
  <si>
    <t>მთლიანი აქტივები</t>
  </si>
  <si>
    <t>ბანკების დეპოზიტები</t>
  </si>
  <si>
    <t>მიმდინარე დეპოზიტები (ანგარიშები)</t>
  </si>
  <si>
    <t>მოთხოვნამდე დეპოზიტები</t>
  </si>
  <si>
    <t>ვადიანი დეპოზიტები</t>
  </si>
  <si>
    <t>საკუთარი სავალო ფასიანი ქაღალდები</t>
  </si>
  <si>
    <t>ნასესხები სახსრები</t>
  </si>
  <si>
    <t>დარიცხული გადასახდელი პროცენტები და დივიდენდები</t>
  </si>
  <si>
    <t>სუბორდინირებული ვალდებულებები</t>
  </si>
  <si>
    <t>მთლიანი ვალდებულებები</t>
  </si>
  <si>
    <t>ჩვეულებრივი აქციები</t>
  </si>
  <si>
    <t>პრივილეგირებული აქციები</t>
  </si>
  <si>
    <t>მინუს: გამოსყიდული აქციები</t>
  </si>
  <si>
    <t>საემისიო კაპიტალი</t>
  </si>
  <si>
    <t>საერთო რეზერვები</t>
  </si>
  <si>
    <t>გაუნაწილებელი მოგება</t>
  </si>
  <si>
    <t>სულ სააქციო კაპიტალი</t>
  </si>
  <si>
    <t>ვალდებულებები</t>
  </si>
  <si>
    <t>სააქციო კაპიტალი</t>
  </si>
  <si>
    <t>ფასიანი ქაღალდები დილინგური ოპერაციებისათვის</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</si>
  <si>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</si>
  <si>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</si>
  <si>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</si>
  <si>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</si>
  <si>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</si>
  <si>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</si>
  <si>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</si>
  <si>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</si>
  <si>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</si>
  <si>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</si>
  <si>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აქტივების გადაფასების რეზერვები</t>
  </si>
  <si>
    <t>მთლიანი ვალდებულებები და სააქციო კაპიტალი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</si>
  <si>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</si>
  <si>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</si>
  <si>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</si>
  <si>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</si>
  <si>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</si>
  <si>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</si>
  <si>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</si>
  <si>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</si>
  <si>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</si>
  <si>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</si>
  <si>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</si>
  <si>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</si>
  <si>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</si>
  <si>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</si>
  <si>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</si>
  <si>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</si>
  <si>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</si>
  <si>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</si>
  <si>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</si>
  <si>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</si>
  <si>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</si>
  <si>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</si>
  <si>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საერთაშორისო ორგანიზაციების მიმართ</t>
  </si>
  <si>
    <t>უპირობო და პირობითი მოთხოვნები კომერციული ბანკების მიმართ</t>
  </si>
  <si>
    <t>მოგება - ზარალის ანგარიშგება</t>
  </si>
  <si>
    <t>ძირითადი მაჩვენებლები</t>
  </si>
  <si>
    <t>წმინდა საპროცენტო მარჟა</t>
  </si>
  <si>
    <t xml:space="preserve">   </t>
  </si>
  <si>
    <t xml:space="preserve">წმინდა სესხები </t>
  </si>
  <si>
    <t xml:space="preserve">ფულადი სახსრები სხვა ბანკებში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</si>
  <si>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</si>
  <si>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</si>
  <si>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საბალანსო ღირებულებები ადგილობრივი ბუღალტრული აღრიცხვის წესების მიხედვით (ინდივიდუალური ფინანსური ანგარიშგება)</t>
  </si>
  <si>
    <t xml:space="preserve">სტანდარტიზებული საზედამხედველო ანგარიშგების საბალანსო ელემენტები </t>
  </si>
  <si>
    <t xml:space="preserve">    მინუს: გამოსყიდული აქციები</t>
  </si>
  <si>
    <t>მათ შორის არამატერიალური აქტივები</t>
  </si>
  <si>
    <t>მათ შორის 10%-ზე ნაკლები  წილობრივი მფლობელობა, რომელიც შეზღუდულად აღიარდება</t>
  </si>
  <si>
    <t>მათ შორის მნიშვნელოვანი ინვესტიციები, რომლებიც შეზღუდულად აღიარდება</t>
  </si>
  <si>
    <t xml:space="preserve">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t>
  </si>
  <si>
    <t>g</t>
  </si>
  <si>
    <t>h</t>
  </si>
  <si>
    <t>i</t>
  </si>
  <si>
    <t>j</t>
  </si>
  <si>
    <t>k</t>
  </si>
  <si>
    <t>l</t>
  </si>
  <si>
    <t xml:space="preserve"> საბალანსო უწყისი</t>
  </si>
  <si>
    <t>ბალანსგარეშე ანგარიშგების უწყისი</t>
  </si>
  <si>
    <t xml:space="preserve">მათ შორის 10 %-იანი წილობრივი მფლობელობა ფინანსურ  დაწესებულებებში  </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</si>
  <si>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</si>
  <si>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</si>
  <si>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</si>
  <si>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</si>
  <si>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</si>
  <si>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</si>
  <si>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</si>
  <si>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</si>
  <si>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</si>
  <si>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</si>
  <si>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</si>
  <si>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</si>
  <si>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</si>
  <si>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</si>
  <si>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</si>
  <si>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</si>
  <si>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</si>
  <si>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</si>
  <si>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</si>
  <si>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</si>
  <si>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</si>
  <si>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</si>
  <si>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</si>
  <si>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</si>
  <si>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ძირითადი საშუალებების საექსპლუატაციო ხარჯები</t>
  </si>
  <si>
    <t>მოგება გადასახადის გადახდამდე და გაუთვალისწინებელ შემოსავალ–ხარჯებამდე</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</si>
  <si>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</si>
  <si>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</si>
  <si>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</si>
  <si>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 xml:space="preserve">         გაცემული გარანტიები</t>
  </si>
  <si>
    <t xml:space="preserve">         აკრედიტივები</t>
  </si>
  <si>
    <t xml:space="preserve">         კლიენტების მიერ აუთვისებელი ნაშთები</t>
  </si>
  <si>
    <t xml:space="preserve">         სხვა პირობითი ვალდებულებები</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</si>
  <si>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</si>
  <si>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</si>
  <si>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 xml:space="preserve">         ბანკის ფინანსური აქტივები</t>
  </si>
  <si>
    <t xml:space="preserve">         ბანკის არაფინანსური აქტივები</t>
  </si>
  <si>
    <t>ბანკის მოთხოვნის უზრუნველყოფის მიზნით მიღებული გარანტიები</t>
  </si>
  <si>
    <t xml:space="preserve">         თავდებობა, სოლიდარული პასუხისმგებლობა </t>
  </si>
  <si>
    <t xml:space="preserve">         გარანტია </t>
  </si>
  <si>
    <t>მოთხოვნის უზრუნველყოფის მიზნით ბანკის სასარგებლოდ დატვირთული აქტივები</t>
  </si>
  <si>
    <t xml:space="preserve">         ფულადი სახსრები</t>
  </si>
  <si>
    <t xml:space="preserve">         ძვირფასი ლითონები და ქვები </t>
  </si>
  <si>
    <t xml:space="preserve">         უძრავი ქონება</t>
  </si>
  <si>
    <t>5.3.1</t>
  </si>
  <si>
    <t xml:space="preserve">                     საცხოვრებელი</t>
  </si>
  <si>
    <t>5.3.2</t>
  </si>
  <si>
    <t xml:space="preserve">                     კომერციული</t>
  </si>
  <si>
    <t>5.3.3</t>
  </si>
  <si>
    <t xml:space="preserve">                        კომპლექსური ტიპის უძრავი ქონება</t>
  </si>
  <si>
    <t>5.3.4</t>
  </si>
  <si>
    <t xml:space="preserve">                    მიწის ნაკვეთები (შენობა ნაგებობების გარეშე)</t>
  </si>
  <si>
    <t>5.3.5</t>
  </si>
  <si>
    <t xml:space="preserve">                    სხვა</t>
  </si>
  <si>
    <t xml:space="preserve">         მოძრავი ქონება</t>
  </si>
  <si>
    <t xml:space="preserve">         წილის გირავნობა</t>
  </si>
  <si>
    <t xml:space="preserve">         ფასიანი ქაღალდები</t>
  </si>
  <si>
    <t xml:space="preserve">         სხვა </t>
  </si>
  <si>
    <t>წარმოებული ფინანსური ინსტრუმენტები</t>
  </si>
  <si>
    <t xml:space="preserve">          სავალუტო კურსთან დაკავშირებული კონტრაქტების (გარდა ოფციონებისა) ფარგლებში გასაცები თანხები</t>
  </si>
  <si>
    <t xml:space="preserve">          საპროცენტო განაკვეთთან დაკავშირებული კონტრაქტების (გარდა ოფციონებისა) ძირითადი თანხა </t>
  </si>
  <si>
    <t xml:space="preserve">          გაყიდული ოფციონები</t>
  </si>
  <si>
    <t xml:space="preserve">          ნაყიდი ოფციონები</t>
  </si>
  <si>
    <t xml:space="preserve">          სხვა წარმოებული ინსტრუმენტების ფარგლებში ბანკის პოტენციური მოთხოვნის ნომინალური ღირებულება</t>
  </si>
  <si>
    <t xml:space="preserve">          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</si>
  <si>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ბანკის ბალანსზე აუღიარებელი საკრედიტო მოთხოვნები</t>
  </si>
  <si>
    <t xml:space="preserve">          ბოლო 3 თვის განმავალობაში ბალანსიდან ჩამოწერილი საკრედიტო მოთხოვნების ძირი თანხა</t>
  </si>
  <si>
    <t xml:space="preserve">          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</si>
  <si>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 xml:space="preserve">          ბოლო 5 წლის განმავლობაში (ბოლო 3 თვის ჩათვლით) ბალანსიდან ჩამოწერილი საკრედიტო მოთხოვნების ძირი თანხა</t>
  </si>
  <si>
    <t xml:space="preserve">          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</si>
  <si>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შეუქცევადი საოპერაციო იჯარა</t>
  </si>
  <si>
    <t xml:space="preserve">          ვადის გარეშე ხელშეკრულების ფარგლებში</t>
  </si>
  <si>
    <t xml:space="preserve">          1 წლამდე ვადით</t>
  </si>
  <si>
    <t xml:space="preserve">          1-დან 2 წლამდე ვადით</t>
  </si>
  <si>
    <t xml:space="preserve">          2-დან 3 წლამდე ვადით</t>
  </si>
  <si>
    <t xml:space="preserve">          3-დან 4 წლამდე ვადით</t>
  </si>
  <si>
    <t xml:space="preserve">          4-დან 5 წლამდე ვადით</t>
  </si>
  <si>
    <t xml:space="preserve">          5 წელზე მეტი ვადით</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</si>
  <si>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</si>
  <si>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</si>
  <si>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</si>
  <si>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</si>
  <si>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</si>
  <si>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</si>
  <si>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</si>
  <si>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</si>
  <si>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</si>
  <si>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</si>
  <si>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</si>
  <si>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</si>
  <si>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</si>
  <si>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</si>
  <si>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</si>
  <si>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</si>
  <si>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</si>
  <si>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</si>
  <si>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</si>
  <si>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</si>
  <si>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</si>
  <si>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</si>
  <si>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</si>
  <si>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</si>
  <si>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</si>
  <si>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</si>
  <si>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ცხრილებში მოთხოვნილი ინფორმაცია მჟღავნდება ეროვნული ბანკის ანგარიშთა გეგმის მიხედვით</t>
  </si>
  <si>
    <t>1.1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</si>
  <si>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</si>
  <si>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სტრიქონში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</si>
  <si>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</si>
  <si>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სტრიქონში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</si>
  <si>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</si>
  <si>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სტრიქონში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სტრიქონებში.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</si>
  <si>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</si>
  <si>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</si>
  <si>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მე-2 მწკრივში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</si>
  <si>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</si>
  <si>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</si>
  <si>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სტრიქონებში უნდა ჩაიწეროს უზრუნველყოფის შესაბამისი ტიპის ჯამური ნომინალური ღირებულება</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</si>
  <si>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</si>
  <si>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</si>
  <si>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</si>
  <si>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სტრიქონის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</si>
  <si>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</si>
  <si>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</si>
  <si>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მე-8 მწკრივში უნდა მიეთითოს შეუქცევადი საოპერაციო იჯარის ფარგლებში ბანკის მიერ გადასახდელი თანხების ჯამური ოდენობა, რაც უნდა ედრებოდეს 8.1-დან 8.7 მწკრივის ჩათვლით ველების ჯამს. შეუქცევადი საოპერაციო იჯარის ფარგლებში ბანკის მიერ გადასახდელი თანხების ჯამური ოდენობა მითითებული პერიოდების ჭრილში უნდა ჩაიწეროს 8.1-დან 8.7 მწკრივის ჩათვლით შესაბამის ველში. ამასთან 8.1 მწკრივში უნდა ჩაიწეროს საოპერაციო იჯარის ფარგლებში მხოლოდ მომავალი 12 თვის განმავლობაში გადასახდელი თანხების ჯამი.</t>
  </si>
  <si>
    <t>მე-9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</si>
  <si>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მე-9 მწკრივში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</si>
  <si>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1.4, 5.3.5, 5.7, 6.6- და 6.7-ე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</si>
  <si>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1.4, 5.3.5, 5.7, 6.6- და 6.7-ე მწკრივების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მწკრივს დაურთოს განმარტებები.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</si>
  <si>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</si>
  <si>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</si>
  <si>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</si>
  <si>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</si>
  <si>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</si>
  <si>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</si>
  <si>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</si>
  <si>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</si>
  <si>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</si>
  <si>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</si>
  <si>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</si>
  <si>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</si>
  <si>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</si>
  <si>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</si>
  <si>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</si>
  <si>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</si>
  <si>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</si>
  <si>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</si>
  <si>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</si>
  <si>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</si>
  <si>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</si>
  <si>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</si>
  <si>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</si>
  <si>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</si>
  <si>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</si>
  <si>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</si>
  <si>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</si>
  <si>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</si>
  <si>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</si>
  <si>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</si>
  <si>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2</t>
  </si>
  <si>
    <t>ცხრილი 3</t>
  </si>
  <si>
    <t>ცხრილი 4</t>
  </si>
  <si>
    <t>ცხრილი 5</t>
  </si>
  <si>
    <t>ცხრილი 6</t>
  </si>
  <si>
    <t>ცხრილი 7</t>
  </si>
  <si>
    <t>ცხრილი 8</t>
  </si>
  <si>
    <t>ცხრილი 9</t>
  </si>
  <si>
    <t>ცხრილი 10</t>
  </si>
  <si>
    <t>ცხრილი 11</t>
  </si>
  <si>
    <t>ცხრილი 12</t>
  </si>
  <si>
    <t>ცხრილი 13</t>
  </si>
  <si>
    <t>ცხრილი 15</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</si>
  <si>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</si>
  <si>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</si>
  <si>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</si>
  <si>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</si>
  <si>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</si>
  <si>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</si>
  <si>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მე-7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სტრიქონის ჩათვლით შესაბამის ველში</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</si>
  <si>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</si>
  <si>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</si>
  <si>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</si>
  <si>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</si>
  <si>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</si>
  <si>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</si>
  <si>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</si>
  <si>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განმარტებები გვერდისთვის 2. RC, 3. PL, ცხრილები 2 და 3</t>
  </si>
  <si>
    <t>საბალანსე ელემენტების ჯამური ნომინალური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</si>
  <si>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ნომინალური ღირებულება საკრედიტო რისკის მიხედვით შეწონვის მიზნებისთვის კორექტირებებამდე</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</si>
  <si>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</si>
  <si>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</si>
  <si>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ა) CC2 ცხრილის საბალანსო უწყისის ელემენტების შესაბამისი ოდენობები გავრცობამდე უნდა ემთხვეოდეს RC ცხრილის საანგარიშგებო პერიოდის ჯამურ ოდენობებს</t>
  </si>
  <si>
    <t>მე-8 სტრიქონში უნდა მიეთითოს შეუქცევადი საოპერაციო იჯარის ფარგლებში ბანკის მიერ გადასახდელი თანხების ჯამური ოდენობა, რაც უნდა ედრებოდეს 8.1-დან 8.7 სტრიქონის ჩათვლით ველების ჯამს. შეუქცევადი საოპერაციო იჯარის ფარგლებში ბანკის მიერ გადასახდელი თანხების ჯამური ოდენობა მითითებული პერიოდების ჭრილში უნდა ჩაიწეროს 8.1-დან 8.7 სტრიქონის ჩათვლით შესაბამის ველში. ამასთან 8.1 სტრიქონში უნდა ჩაიწეროს საოპერაციო იჯარის ფარგლებში მხოლოდ მომავალი 12 თვის განმავლობაში გადასახდელი თანხების ჯამი. შეუქცევადი იჯარის ("non-cancellable lease") განმარტებისთვის იხელმღვანელეთ ფინანსური ანგარიშგების საერთაშორისო სტანდატებით (კერძოდ ბასს 17-ით).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</si>
  <si>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</si>
  <si>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</si>
  <si>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</si>
  <si>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</si>
  <si>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</si>
  <si>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</si>
  <si>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</si>
  <si>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</si>
  <si>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</si>
  <si>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</si>
  <si>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</si>
  <si>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</si>
  <si>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</si>
  <si>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</si>
  <si>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</si>
  <si>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</si>
  <si>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</si>
  <si>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</si>
  <si>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</si>
  <si>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</si>
  <si>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</si>
  <si>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</si>
  <si>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</si>
  <si>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</si>
  <si>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</si>
  <si>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</si>
  <si>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</si>
  <si>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</si>
  <si>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</si>
  <si>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</si>
  <si>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</si>
  <si>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</si>
  <si>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</si>
  <si>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</si>
  <si>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</si>
  <si>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</si>
  <si>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</si>
  <si>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</si>
  <si>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</si>
  <si>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</si>
  <si>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</si>
  <si>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</si>
  <si>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პირობითი და სახელშეკრულებო ვალდებულებები</t>
  </si>
  <si>
    <t xml:space="preserve">          სავალუტო კურსთან დაკავშირებული კონტრაქტების (გარდა ოფციონებისა) ფარგლებში მისაღები თანხები</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</si>
  <si>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</si>
  <si>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6.2.1</t>
  </si>
  <si>
    <t>მათ შორის სესხების შესაძლო დანაკარგების საერთო რეზერვი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</si>
  <si>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ბალანსო ღირებულებებს. </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</si>
  <si>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</si>
  <si>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</si>
  <si>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</si>
  <si>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</si>
  <si>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</si>
  <si>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</si>
  <si>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</si>
  <si>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</si>
  <si>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</si>
  <si>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</si>
  <si>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</si>
  <si>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</si>
  <si>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</si>
  <si>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</si>
  <si>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</si>
  <si>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</si>
  <si>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</si>
  <si>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</si>
  <si>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</si>
  <si>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</si>
  <si>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</si>
  <si>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</si>
  <si>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</si>
  <si>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</si>
  <si>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</si>
  <si>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</si>
  <si>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</si>
  <si>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</si>
  <si>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</si>
  <si>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</si>
  <si>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</si>
  <si>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</si>
  <si>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</si>
  <si>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</si>
  <si>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</si>
  <si>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</si>
  <si>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</si>
  <si>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</si>
  <si>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</si>
  <si>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</si>
  <si>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</si>
  <si>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</si>
  <si>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</si>
  <si>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</si>
  <si>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</si>
  <si>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</si>
  <si>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</si>
  <si>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</si>
  <si>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</si>
  <si>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</si>
  <si>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</si>
  <si>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</si>
  <si>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</si>
  <si>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</si>
  <si>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</si>
  <si>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</si>
  <si>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</si>
  <si>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</si>
  <si>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</si>
  <si>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</si>
  <si>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</si>
  <si>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</si>
  <si>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</si>
  <si>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</si>
  <si>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</si>
  <si>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</si>
  <si>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</si>
  <si>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</si>
  <si>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</si>
  <si>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</si>
  <si>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</si>
  <si>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</si>
  <si>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</si>
  <si>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EU-5a</t>
  </si>
  <si>
    <t>კაპიტალის ადეკვატურობის 50-ე მუხლით განსაზღვრული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</si>
  <si>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</si>
  <si>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(მოთხოვნად აღიარებული გადახდილი ვარიაციის მარჟის თანხის დაქვითვა)</t>
  </si>
  <si>
    <t>(ფინანსურ შუამავლობასთან დაკავშირებული რისკის პოზიციების დაქვითვა)</t>
  </si>
  <si>
    <t>გაყიდული კრედიტის წარმოებული ინსტრუმენტების კორექტირებული ეფექტური ნომინალური ღირებულება</t>
  </si>
  <si>
    <t>(ეფექტური ნომინალური ღირებულების დაქვითვები)</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</si>
  <si>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</si>
  <si>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</si>
  <si>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</si>
  <si>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</si>
  <si>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</si>
  <si>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EU-14a</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</si>
  <si>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</si>
  <si>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</si>
  <si>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EU-15a</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</si>
  <si>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</si>
  <si>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</si>
  <si>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</si>
  <si>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</si>
  <si>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</si>
  <si>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</si>
  <si>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</si>
  <si>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EU-19a</t>
  </si>
  <si>
    <t>(შიდაჯგუფური რისკის პოზიციების დაქვითვა)</t>
  </si>
  <si>
    <t>EU-19b</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</si>
  <si>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</si>
  <si>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</si>
  <si>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</si>
  <si>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</si>
  <si>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</si>
  <si>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</si>
  <si>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</si>
  <si>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</si>
  <si>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</si>
  <si>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</si>
  <si>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</si>
  <si>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</si>
  <si>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</si>
  <si>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კაპიტალის კონსერვაციის ბუფერი*</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</si>
  <si>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https://www.nbg.gov.ge/index.php?m=340&amp;newsid=3901</t>
  </si>
  <si>
    <t>ბაზელ III-ზე დაფუძნებული ჩარჩოს მიხედვით *</t>
  </si>
  <si>
    <t>საბალანსო ელემენტები*</t>
  </si>
  <si>
    <t>*COVID-19-თან დაკავშირებული დამატებითი რეზერვების გათვალისწინება ხდება საბალანსო ელემენტებში რისკის მიხედვით შეწონილი რისკის პოზიციების გაანაგარიშების შემდეგ.</t>
  </si>
  <si>
    <t>სხვა კორექტირებების ეფექტი (ასეთის არსებობის შემთხვევაში) *</t>
  </si>
  <si>
    <t>* სხვა კორექტირებები მოიცავს COVID 19-თან დაკავშირებულ რეზერვებსაც დადებითი ნიშნით. აღნიშნულის გამოკლება ხდება რისკის მიხედვით შეწონილი რისკის პოზიციების დაანგარიშების შემდეგ. იხ. ცხრილი "5.RWA"</t>
  </si>
  <si>
    <t>საბალანსო ელემენტები *</t>
  </si>
  <si>
    <t>* COVID 19-თან დაკავშირებული რეზერვები აკლდება საბალანსო ელემენტებს</t>
  </si>
  <si>
    <t>მათ შორის COVID 19-თან დაკავშირებული რეზერვი</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</si>
  <si>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</si>
  <si>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</si>
  <si>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</si>
  <si>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</si>
  <si>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</si>
  <si>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</si>
  <si>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</si>
  <si>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</si>
  <si>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</si>
  <si>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</si>
  <si>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</si>
  <si>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</si>
  <si>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</si>
  <si>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</si>
  <si>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</si>
  <si>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</si>
  <si>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</si>
  <si>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</si>
  <si>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</si>
  <si>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</si>
  <si>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</si>
  <si>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</si>
  <si>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</si>
  <si>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</si>
  <si>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</si>
  <si>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</si>
  <si>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</si>
  <si>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</si>
  <si>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</si>
  <si>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</si>
  <si>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</si>
  <si>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</si>
  <si>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</si>
  <si>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</si>
  <si>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</si>
  <si>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</si>
  <si>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</si>
  <si>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</si>
  <si>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</si>
  <si>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</si>
  <si>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</si>
  <si>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</si>
  <si>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</si>
  <si>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</si>
  <si>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</si>
  <si>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</si>
  <si>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</si>
  <si>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</si>
  <si>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</si>
  <si>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</si>
  <si>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</si>
  <si>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</si>
  <si>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</si>
  <si>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</si>
  <si>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</si>
  <si>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</si>
  <si>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</si>
  <si>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</si>
  <si>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</si>
  <si>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</si>
  <si>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</si>
  <si>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</si>
  <si>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</si>
  <si>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</si>
  <si>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</si>
  <si>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</si>
  <si>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</si>
  <si>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</si>
  <si>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</si>
  <si>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 xml:space="preserve">                                                                                                                                      საბალანსო აქტივები                                                                                                                        
                                                                                                                                                                                                                                                                                                            რისკის კლასები</t>
  </si>
  <si>
    <t xml:space="preserve">მთლიანი ღირებულება </t>
  </si>
  <si>
    <t>სპეციალური რეზერვი</t>
  </si>
  <si>
    <t>საერთო რეზერვი</t>
  </si>
  <si>
    <t>დამატებითი საერთო რეზერვი</t>
  </si>
  <si>
    <t>კუმულატიური ჩამოწერა ანგარიშგების პერიოდზე</t>
  </si>
  <si>
    <t>საბალანსო ღირებულება</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</si>
  <si>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</si>
  <si>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</si>
  <si>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(ა+ბ-გ-დ-ე)</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</si>
  <si>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</si>
  <si>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</si>
  <si>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</si>
  <si>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</si>
  <si>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</si>
  <si>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</si>
  <si>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ლომბარდები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</si>
  <si>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</si>
  <si>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</si>
  <si>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</si>
  <si>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</si>
  <si>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</si>
  <si>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</si>
  <si>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</si>
  <si>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</si>
  <si>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</si>
  <si>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</si>
  <si>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</si>
  <si>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</si>
  <si>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</si>
  <si>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</si>
  <si>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</si>
  <si>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</si>
  <si>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</si>
  <si>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</si>
  <si>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</si>
  <si>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</si>
  <si>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</si>
  <si>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</si>
  <si>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</si>
  <si>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</si>
  <si>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რეზერვის ცვლილება სესხებზე და კორპორატიულ სავალო ფასიანი ქაღალდებზე</t>
  </si>
  <si>
    <t>აქტივების შესაძლო დანაკარგების რეზერვის ცვლილება სესხებზე ანგარიშგების პერიოდზე</t>
  </si>
  <si>
    <t>აქტივების შესაძლო დანაკარგების რეზერვის ცვლილება კორპორატიულ სავალო ფასიანი ქაღალდებზე ანგარიშგების პერიოდზე</t>
  </si>
  <si>
    <t>აქტივების შესაძლო დანაკარგების რეზერვის ნაშთი საანგარიშგებო პერიოდის დასაწყისისათვის</t>
  </si>
  <si>
    <t>ანარიცხები აქტივების შესაძლო დანაკარგების რეზერვში</t>
  </si>
  <si>
    <t>ახალი დასარეზერვებელი აქტივების წარმოშობის შედეგად</t>
  </si>
  <si>
    <t>აქტივების დაბალ ხარისხად კლასიფიკაციის შედეგად</t>
  </si>
  <si>
    <t>სავალუტო აქტივების დამატებითი დარეზერვება ლარის მიმართ უცხოური ვალუტის ცვლილების შედეგად</t>
  </si>
  <si>
    <t>დამატებითი საერთო რეზერვის ზრდის შედეგად</t>
  </si>
  <si>
    <t>აქტივების შესაძლო დანაკარგების რეზერვის შემცირება</t>
  </si>
  <si>
    <t>აქტივების ჩამოწერის შედეგად</t>
  </si>
  <si>
    <t>სტანდარტული აქტივების დაფარვის შედეგად</t>
  </si>
  <si>
    <t>ნეგატიურად კლასიფიცირებული აქტივების დაფარვის შედეგად</t>
  </si>
  <si>
    <t>აქტივების მაღალ ხარისხად კლასიფიკაციის შედეგად</t>
  </si>
  <si>
    <t>აქტივების შესაძლო დანაკარგების რეზერვის შემცირება ლარის მიმართ უცხოური ვალუტის ცვლილების შედეგად</t>
  </si>
  <si>
    <t>დამატებითი საერთო რეზერვის შემცირების შედეგად</t>
  </si>
  <si>
    <t>აქტივების შესაძლო დანაკარგების რეზერვის ნაშთი საანგარიშგებო პერიოდის ბოლოსათვის</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</si>
  <si>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</si>
  <si>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</si>
  <si>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</si>
  <si>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</si>
  <si>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</si>
  <si>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</si>
  <si>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</si>
  <si>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</si>
  <si>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სტანდარტულად კლასიფიცირების შედეგად</t>
  </si>
  <si>
    <t>პერიოდის მანძილზე უმოქმედოდ კლასიფიცირებული სესხების შემცირება, საყურადღებოდ კლასიფიცირების შედეგად</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</si>
  <si>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</si>
  <si>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</si>
  <si>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</si>
  <si>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</si>
  <si>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</si>
  <si>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</si>
  <si>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</si>
  <si>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</si>
  <si>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</si>
  <si>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დარეზერვებამდებამდე</t>
  </si>
  <si>
    <t xml:space="preserve">სტანდარტულად კლასიფიცირებული </t>
  </si>
  <si>
    <t>საყურადღებოდ კლასიფიცირებული</t>
  </si>
  <si>
    <t>უმოქმედოდ კლასიფიცირებული</t>
  </si>
  <si>
    <t>ვადაგადაცილება ≤ 30 დღეზე</t>
  </si>
  <si>
    <t>ვადაგადაცილება &gt; 30 დღეზე</t>
  </si>
  <si>
    <t xml:space="preserve">ვადაგადაცილება ≥ 60 დღეზე &lt; 90 დღეზე </t>
  </si>
  <si>
    <t xml:space="preserve">ვადაგადაცილება ≥ 90 დღეზე </t>
  </si>
  <si>
    <t>ვადაგადაცილება &lt; 60 დღეზე</t>
  </si>
  <si>
    <t xml:space="preserve">ვადაგადაცილება ≥ 90 დღეზე &lt; 180 დღეზე </t>
  </si>
  <si>
    <t>ვადაგადაცილება ≥ 180 დღეზე &lt; 1 წელზე</t>
  </si>
  <si>
    <t>ვადაგადაცილება ≥ 1 წელზე &lt;2 წელზე</t>
  </si>
  <si>
    <t>ვადაგადაცილება ≥ 2 წელზე &lt;5 წელზე</t>
  </si>
  <si>
    <t>ვადაგადაცილება ≥ 5 წელზე &lt;7 წელზე</t>
  </si>
  <si>
    <t>ვადაგადაცილება ≥ 7 წელზე</t>
  </si>
  <si>
    <t>მათ შორის უიმედო</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</si>
  <si>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</si>
  <si>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</si>
  <si>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</si>
  <si>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</si>
  <si>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</si>
  <si>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</si>
  <si>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</si>
  <si>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</si>
  <si>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</si>
  <si>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</si>
  <si>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 xml:space="preserve">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t>
  </si>
  <si>
    <t>სესხების მთლიანი ღირებულება</t>
  </si>
  <si>
    <t>სტანდარტულად კლასიფიცირებული სესხები</t>
  </si>
  <si>
    <t>საყურადღებოდ კლასიფიცირებული სესხები</t>
  </si>
  <si>
    <t>უმოქმედოდ კლასიფიცირებული სესხები</t>
  </si>
  <si>
    <t xml:space="preserve">ვადაგადაცილება &gt; 30 დღეზე &lt; 60 დღეზე </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</si>
  <si>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</si>
  <si>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</si>
  <si>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</si>
  <si>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</si>
  <si>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</si>
  <si>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</si>
  <si>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</si>
  <si>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</si>
  <si>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</si>
  <si>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</si>
  <si>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რეზერვი უზრუნველყოფილ სესხებზე</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</si>
  <si>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</si>
  <si>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</si>
  <si>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</si>
  <si>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</si>
  <si>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</si>
  <si>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</si>
  <si>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</si>
  <si>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</si>
  <si>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</si>
  <si>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</si>
  <si>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</si>
  <si>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</si>
  <si>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</si>
  <si>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</si>
  <si>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სპეციალური და საერთო რეზერვი</t>
  </si>
  <si>
    <t>სტანდარტული</t>
  </si>
  <si>
    <t>საყურადღებო</t>
  </si>
  <si>
    <t>არასტანდარტული</t>
  </si>
  <si>
    <t>საეჭვო</t>
  </si>
  <si>
    <t>უიმედო</t>
  </si>
  <si>
    <t xml:space="preserve">სესხები, რომლებზეც არ არის აღრიცხული დაფარვის წყაროს სექტორი </t>
  </si>
  <si>
    <t>ცხრილი 25</t>
  </si>
  <si>
    <t xml:space="preserve">                              მთლიანი/ნომინალური ღირებულება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</si>
  <si>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დეპოზიტით უზრუნველყოფილი ვალდებულებების  ღირებულება</t>
  </si>
  <si>
    <r>
      <rPr>
        <b/>
        <sz val="9"/>
        <rFont val="Sylfaen"/>
        <family val="1"/>
      </rPr>
      <t>ოქრო/ოქროს ნაკეთობებით უზრუნველყოფილი ვალდებულების საბაზრო ღირებულება</t>
    </r>
  </si>
  <si>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</si>
  <si>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</si>
  <si>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</si>
  <si>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</si>
  <si>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</si>
  <si>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</si>
  <si>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</si>
  <si>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მათ შორის უმოქმედო სესხები</t>
  </si>
  <si>
    <t>მათ შორის უმოქმედო კორპორატიული სავალო ფასიანი ქაღალდები</t>
  </si>
  <si>
    <t>მათ შორის უმოქმედო გარესაბალანსო ვალდებულებები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</si>
  <si>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</si>
  <si>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</si>
  <si>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საბალანსო ღირებულება  - საბალანსო ღირებულება ადგილობრივი ბუღალტრული აღრიცხვის წესების მიხედვით (ინდივიდუალური ფინანსური ანგარიშგება)</t>
  </si>
  <si>
    <t>მთლიანი  ღირებულება -  საბალანსო ღირებულება დარეზერვებამდე, ადგილობრივი ბუღალტრული აღრიცხვის წესების მიხედვით (ინდივიდუალური ფინანსური ანგარიშგება)</t>
  </si>
  <si>
    <t>მე- 22 და 25-ე ცხრილებისთვის გარესაბალანსო ვალდებულებები შეივსება ნომინალური ღირებულებით დარეზერვებამდე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</si>
  <si>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</si>
  <si>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</si>
  <si>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</si>
  <si>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</si>
  <si>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</si>
  <si>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</si>
  <si>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</si>
  <si>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</si>
  <si>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</si>
  <si>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</si>
  <si>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</si>
  <si>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</si>
  <si>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</si>
  <si>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</si>
  <si>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</si>
  <si>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</si>
  <si>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</si>
  <si>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</si>
  <si>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</si>
  <si>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</si>
  <si>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</si>
  <si>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</si>
  <si>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</si>
  <si>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</si>
  <si>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</si>
  <si>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აქტივების კლასიფიკაცია</t>
  </si>
  <si>
    <t>სტანდარტული აქტივი/სესხი</t>
  </si>
  <si>
    <t>„კომერციული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t>
  </si>
  <si>
    <t>საყურადღებო აქტივი/სესხი</t>
  </si>
  <si>
    <t>არასტანდარტული აქტივი/სესხი</t>
  </si>
  <si>
    <t>საეჭვო აქტივი/სესხი</t>
  </si>
  <si>
    <t>უიმედო აქტივი/სესხი</t>
  </si>
  <si>
    <t>ნეგატიური აქტივი/სესხი</t>
  </si>
  <si>
    <t>„კომერციული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საყურადღებოდ, არასტანდარტულად, საეჭვოდ და უიმედოდ კლასიფიცირებული სესხები</t>
  </si>
  <si>
    <t>უმოქმედო აქტივი/სესხი</t>
  </si>
  <si>
    <t>„კომერციული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არასტანდარტულად, საეჭვოდ და უიმედოდ კლასიფიცირებული სესხები</t>
  </si>
  <si>
    <t>განმარტებები გვერდებისთვის  "17"</t>
  </si>
  <si>
    <t>ცხრილი "18 -19"</t>
  </si>
  <si>
    <t xml:space="preserve">„კომერციული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t>
  </si>
  <si>
    <t>„კომერციული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t>
  </si>
  <si>
    <t>ინდივიდუალურად შექმნილი 2%-იანი რეზერვის გარდა არსებული საერთო რეზერვი. იმ შემთხვევაში თუ დამატებითი საერთო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</si>
  <si>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t>
  </si>
  <si>
    <t>ცხრილი "20"</t>
  </si>
  <si>
    <t>აქტივების შესაძლო დანაკარგების რეზერვი</t>
  </si>
  <si>
    <t>ინდივიდუალურად შექმნილი 2%-იანი რეზერვის გარდა არსებული საერთო რეზერვი</t>
  </si>
  <si>
    <t>ცხრილი "21"</t>
  </si>
  <si>
    <t>1</t>
  </si>
  <si>
    <t>უმოქმედო სესხების საწყისი ბალანსი</t>
  </si>
  <si>
    <t>უმოქმედოდ კლასიფიცირებული სესხების ზრდა, სესხების ხარისხის გაუარესებით</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</si>
  <si>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</si>
  <si>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</si>
  <si>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</si>
  <si>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</si>
  <si>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უმოქმედოდ კლასიფიცირებული სესხების შემცირება, სესხების სტანდარტულად კლასიფიცირების შედეგად</t>
  </si>
  <si>
    <t>უმოქმედოდ კლასიფიცირებული სესხების შემცირება,  სესხების საყურადღებოდ კლასიფიცირების შედეგად</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</si>
  <si>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</si>
  <si>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</si>
  <si>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</si>
  <si>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</si>
  <si>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</si>
  <si>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</si>
  <si>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</si>
  <si>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</si>
  <si>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</si>
  <si>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</si>
  <si>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</si>
  <si>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13</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</si>
  <si>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</si>
  <si>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</si>
  <si>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color theme="1"/>
        <rFont val="Sylfaen"/>
        <family val="1"/>
      </rPr>
      <t>წმინდა კუმულატიური ამოღება</t>
    </r>
  </si>
  <si>
    <t>აღირიცხება უზრუნველყოფის დასაკუთრების მომენტში მისი მთლიანი ღირებულება.</t>
  </si>
  <si>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color theme="1"/>
        <rFont val="Sylfaen"/>
        <family val="1"/>
      </rPr>
      <t>წმინდა კუმულატიური ამოღება</t>
    </r>
  </si>
  <si>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</si>
  <si>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color theme="1"/>
        <rFont val="Sylfaen"/>
        <family val="1"/>
      </rPr>
      <t xml:space="preserve"> წმინდა კუმულატიური ამოღება</t>
    </r>
  </si>
  <si>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</si>
  <si>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</si>
  <si>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</si>
  <si>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</si>
  <si>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</si>
  <si>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</si>
  <si>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</si>
  <si>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</si>
  <si>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</si>
  <si>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</si>
  <si>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რეზერვი უზრუნველყოფილ სესხებზე. „კომერციული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1.1 ველში შემავალი სესხების რეზერვი.  </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</si>
  <si>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</si>
  <si>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</si>
  <si>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</si>
  <si>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</si>
  <si>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</si>
  <si>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</si>
  <si>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სესხების და მათი რეზერვების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6.01-6.26 პუნქტებში. სესხების კლასიფიკაცია „კომერციული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t>
  </si>
  <si>
    <t>ინდივიდუალურად შექმნილი 2%-იანი რეზერვის გარდა არსებული საერთო რეზერვი, იმ შემთხვევაში თუ დამატებითი საერთო რეზერვი არ არის შექმნილი კონკრეტულ სექტორში შემავალ სესხებზე, მისი მითითება მოხდება მხოლოდ ჯამის მაჩვენებელი უჯრაში O33.</t>
  </si>
  <si>
    <t>ცხრილი "25"</t>
  </si>
  <si>
    <t>რისკის პოზიციის ღირებულება ნარჩენი ვადიანობის  და რისკის კლასების მიხედვით</t>
  </si>
  <si>
    <t>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t>
  </si>
  <si>
    <t>სესხების და სესხებზე რეზერვის განაწილება, დაფარვის წყაროს სექტორების და კლასიფიკაციის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</si>
  <si>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</si>
  <si>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</si>
  <si>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</si>
  <si>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</si>
  <si>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</si>
  <si>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</si>
  <si>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ვადაგადაცილებული სესხი/ფასიანი ქაღალდი</t>
  </si>
  <si>
    <t>სესხების მთლიანი ღირებულება,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</si>
  <si>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t>
  </si>
  <si>
    <t>სესხების და კორპორატიული სავალო ფასიანი ქაღალდების მთლიანი ღირებულება, გარესაბალანსო ვალდებულებები შეივსება ნომინალური ღირებულებით დარეზერვებამდე,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</si>
  <si>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6.01-6.27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"ლომბარდები"-ს სექტორში მოხვდება ლომბარდებში დასაქმებული მსესხებლების სესხები/აქტივები და ა.შ. 
მე-24 ცხრილში სესხების განაწილება უნდა მოხდეს დაფარვის წყაროს სექტორის მიხედვით ქვემოთ მოცემულ 6.01-6.26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"ლომბარდები"-ს სექტორში მოხვდება ლომბარდებში დასაქმებული მსესხებლების სესხები და ა.შ.</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</si>
  <si>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</si>
  <si>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 xml:space="preserve">                                                                                                     საბალანსო აქტივები                                                                                              
                                                                                                                                                                                                             სექტორი დაფარვის წყაროს/კონტრაგენტის ტიპის მიხედვით</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</si>
  <si>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</si>
  <si>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</si>
  <si>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აქტივების მთლიანი ღირებულების, საბალანსო ღირებულების, აქტივებზე რეზერვების და ჩამოწერების განაწილება რისკის კლასების მიხედვით</t>
  </si>
  <si>
    <t>აქტივების მთლიანი ღირებულების, საბალანსო ღირებულების, აქტივებზე რეზერვების და ჩამოწერების განაწილება დაფარვის წყაროს სექტორების მიხედვით</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</si>
  <si>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</si>
  <si>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ცხრილში საბალანსო, შეწონვას დაქვემდებარებული რისკის პოზიციების ღირებულებები შეივსება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</si>
  <si>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ცხრილებში საბალანსო ელემენტების მთლიანი ღირებულებების, სპეციალური, საერთო რეზერვების და დამატებითი საერთო რეზერვების, პერიოდის მანძილზე კუმულატიური ჩამოწერის და საბალანსო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6.01-6.27 პუნქტებში. ა და ბ სვეტებში ყველა სტრიქონისთვის, მათ შორის სესხებზე და მათ შორის სავალო ფასიან ქაღალდებზე ღირებულებები შეივსება ბალანსზე არსებული დარიცხული სარგებლით და დარიცხული ჯარიმებით. კუმულატიური ჩამოწერის სვეტში არ გაითვალისწინება დარიცხული სარგებლის და ჯარიმის ჩამოწერა.</t>
  </si>
  <si>
    <t>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დარეზერვებამდე განაწილებული, კლასიფიკაციის,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გარესაბალანსო ვალდებულებებისთვის, აუთვისებელი ნაწილი რომელსაც არ აქვთ „კომერციული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მინიჭებული კლასიფიკაცია შეივება მხოლოდ "C", "სულ" ველში, და არ გადანაწილდება დანარჩენი კატეგორიის სვეტებში.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</si>
  <si>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</si>
  <si>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r>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r>
    <r>
      <rPr>
        <sz val="8"/>
        <color rgb="FFFF0000"/>
        <rFont val="Sylfaen"/>
        <family val="1"/>
      </rPr>
      <t xml:space="preserve">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r>
  </si>
  <si>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</si>
  <si>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</si>
  <si>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</si>
  <si>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</si>
  <si>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</si>
  <si>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</si>
  <si>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</si>
  <si>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</si>
  <si>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</si>
  <si>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</si>
  <si>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</si>
  <si>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</si>
  <si>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</si>
  <si>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</si>
  <si>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</si>
  <si>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</si>
  <si>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</si>
  <si>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</si>
  <si>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</si>
  <si>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</si>
  <si>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</si>
  <si>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</si>
  <si>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</si>
  <si>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</si>
  <si>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</si>
  <si>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</si>
  <si>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</si>
  <si>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სესხების საშუალო შეწონილი ვადიანობა დარჩენილი ვადის მიხედვით (თვეებში)</t>
  </si>
  <si>
    <t>პორტფელში არსებული სესხების რაოდენობა.</t>
  </si>
  <si>
    <t>სესხების სასესხო ხელშეკრულებაში მითითებული ვადის ბოლომდე დარჩენილი თვეების რაოდენობა (პორტფელის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</si>
  <si>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</si>
  <si>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</si>
  <si>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</si>
  <si>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</si>
  <si>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კვარტლის შიგნით გაცემული სესხების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</si>
  <si>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</si>
  <si>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მათ შორის: პენსიის ან სხვა სახელმწიფო სოციალური გასაცემელის გათვალისწინებით გაცემული სესხები</t>
  </si>
  <si>
    <t>საშუალო შეწონილი ნომინალური საპროცენტო განაკვეთი (მთლიანი ღირებულებაზე)</t>
  </si>
  <si>
    <t>შესაძლო დანაკარგების რეზერვი</t>
  </si>
  <si>
    <t xml:space="preserve">„კომერციული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t>
  </si>
  <si>
    <t>სესხების მთლიანი ღირებულება, ანგარიშგების თარიღისთვის. (არ შედის დარიცხული პროცენტი, ჯარიმა).</t>
  </si>
  <si>
    <t>სესხის მთლიანი ღირებულების მიხედვით დათვლილი საშუალო შეწონილი ნომინალური საპროცენტო განაკვეთი.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</si>
  <si>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</si>
  <si>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</si>
  <si>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</si>
  <si>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</si>
  <si>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r>
      <t xml:space="preserve">„კომერციული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შეივსება შესაბამის კვარტლის ინფორმაცია. </t>
    </r>
    <r>
      <rPr>
        <sz val="8"/>
        <color rgb="FFFF0000"/>
        <rFont val="Sylfaen"/>
        <family val="1"/>
      </rPr>
      <t>უცხოურ ვალუტაში ნომინირებული სესხებისთვის, ნომინალში რეზერვის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2.3 და 3.5 სტრიქონები).  ერთი სესხის  ჭრილში, რეზერვის კურსის ეფექტით ცვლილების ველები (2.3, 3.5) პერიოდზე შეივსება მხოლოდ ზრდაში ან შემცირებაში.</t>
    </r>
  </si>
  <si>
    <r>
      <t xml:space="preserve">შეივსება შესაბამის კვარტლის ინფორმაცია. </t>
    </r>
    <r>
      <rPr>
        <sz val="8"/>
        <color rgb="FFFF0000"/>
        <rFont val="Sylfaen"/>
        <family val="1"/>
      </rPr>
      <t>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მე-12 სტრიქონები). ერთი სესხის ჭრილში კურსის ეფექტით ცვლილების ველები (3,12) პერიოდზე შეივსება მხოლოდ ზრდაში ან შემცირებაში.</t>
    </r>
  </si>
  <si>
    <t/>
  </si>
  <si>
    <t>სს "ვითიბი ბანკი ჯორჯია"</t>
  </si>
  <si>
    <t>ს. სტეპანოვი</t>
  </si>
  <si>
    <t>ა. კონცელიძე</t>
  </si>
  <si>
    <t>www.vtb.ge</t>
  </si>
  <si>
    <t>X</t>
  </si>
  <si>
    <t>სერგეი სტეპანოვი</t>
  </si>
  <si>
    <t>არადამოუკიდებელი თავმჯდომარე</t>
  </si>
  <si>
    <t>ილნარ შაიმარდანოვი</t>
  </si>
  <si>
    <t>არადამოუკიდებელ წევრი</t>
  </si>
  <si>
    <t>ასია ზახაროვა</t>
  </si>
  <si>
    <t>იულია კოპიტოვა</t>
  </si>
  <si>
    <t>არჩილ კონცელიძე</t>
  </si>
  <si>
    <t>გენერალური დირექტორი</t>
  </si>
  <si>
    <t>მამუკა მენთეშაშვილი</t>
  </si>
  <si>
    <t>ფინანსური დირექტორი</t>
  </si>
  <si>
    <t>ნიკო ჩხეტიანი</t>
  </si>
  <si>
    <t>რისკების დირექტორი</t>
  </si>
  <si>
    <t>საცალო ბიზნესის დირექტორი</t>
  </si>
  <si>
    <t>ვლადიმერ რობაქიძე</t>
  </si>
  <si>
    <t>კორპორატიული ბიზნესის დირექტორი</t>
  </si>
  <si>
    <t>ირაკლი დოლიძე</t>
  </si>
  <si>
    <t>საოპერაციო დირექტორი</t>
  </si>
  <si>
    <t>სსს "ვეტებე ბანკი"</t>
  </si>
  <si>
    <t>შპს "ლაკარპა ენტერპრაიზის ლიმიტედი"</t>
  </si>
  <si>
    <t>რუსეთის ფედერაცია</t>
  </si>
  <si>
    <t>Table  9 (Capital), C46</t>
  </si>
  <si>
    <t>Table  9 (Capital), C15</t>
  </si>
  <si>
    <t>Table  9 (Capital), C44</t>
  </si>
  <si>
    <t>Table  9 (Capital), C33</t>
  </si>
  <si>
    <t>Table  9 (Capital), C7</t>
  </si>
  <si>
    <t>Table  9 (Capital), C32</t>
  </si>
  <si>
    <t>Table  9 (Capital), C11</t>
  </si>
  <si>
    <t>Table  9 (Capital), C9</t>
  </si>
  <si>
    <t>Table  9 (Capital), C13</t>
  </si>
  <si>
    <t>მინუს: ფასიანი ქაღალდების შესაძლო დანაკარგების რეზერვი</t>
  </si>
  <si>
    <t>5.2.1</t>
  </si>
  <si>
    <t>მათ შორის, ფასიანი ქაღალდების საერთო რეზერვები</t>
  </si>
  <si>
    <t>წმინდა საინვესტიციო ფასიანი ქაღალდები</t>
  </si>
  <si>
    <t xml:space="preserve">მათ შორის გადავადებული ვალდებულება წარმოშობილი არამატერიალური აქტივებიდან </t>
  </si>
  <si>
    <t>მათ შორის გარესაბალანსო ელემენტების საერთო რეზერვი</t>
  </si>
  <si>
    <t>მათ შორის მეორად საზედამხედველო კაპიტალში ჩასათვლელი ინსტრუმენტები</t>
  </si>
  <si>
    <t>ნათია თხილაიშვილი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</si>
</sst>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5">
    <numFmt numFmtId="41" formatCode="_(* #,##0_);_(* \(#,##0\);_(* &quot;-&quot;_);_(@_)"/>
    <numFmt numFmtId="43" formatCode="_(* #,##0.00_);_(* \(#,##0.00\);_(* &quot;-&quot;??_);_(@_)"/>
    <numFmt numFmtId="164" formatCode="&quot;$&quot;#,##0.00_);[Red]\(&quot;$&quot;#,##0.00\)"/>
    <numFmt numFmtId="165" formatCode="_(&quot;$&quot;* #,##0_);_(&quot;$&quot;* \(#,##0\);_(&quot;$&quot;* &quot;-&quot;_);_(@_)"/>
    <numFmt numFmtId="166" formatCode="_(&quot;$&quot;* #,##0.00_);_(&quot;$&quot;* \(#,##0.00\);_(&quot;$&quot;* &quot;-&quot;??_);_(@_)"/>
    <numFmt numFmtId="167" formatCode="_(* #,##0_);_(* \(#,##0\);_(* &quot;-&quot;??_);_(@_)"/>
    <numFmt numFmtId="168" formatCode="0.0%"/>
    <numFmt numFmtId="169" formatCode="_-* #,##0.00_-;\-* #,##0.00_-;_-* &quot;-&quot;??_-;_-@_-"/>
    <numFmt numFmtId="170" formatCode="_(#,##0_);_(\(#,##0\);_(\ \-\ _);_(@_)"/>
    <numFmt numFmtId="171" formatCode="[$-409]dd\-mmm\-yy;@"/>
    <numFmt numFmtId="172" formatCode="[$-409]mmm\-yy;@"/>
    <numFmt numFmtId="173" formatCode="_ * #,##0.00_)&quot;F&quot;_ ;_ * \(#,##0.00\)&quot;F&quot;_ ;_ * &quot;-&quot;??_)&quot;F&quot;_ ;_ @_ "/>
    <numFmt numFmtId="174" formatCode="_(* #,##0.0_);_(* \(#,##0.00\);_(* &quot;-&quot;??_);_(@_)"/>
    <numFmt numFmtId="175" formatCode="General_)"/>
    <numFmt numFmtId="176" formatCode="0.000"/>
    <numFmt numFmtId="177" formatCode="&quot;fl&quot;#,##0_);\(&quot;fl&quot;#,##0\)"/>
    <numFmt numFmtId="178" formatCode="&quot;fl&quot;#,##0_);[Red]\(&quot;fl&quot;#,##0\)"/>
    <numFmt numFmtId="179" formatCode="&quot;fl&quot;#,##0.00_);\(&quot;fl&quot;#,##0.00\)"/>
    <numFmt numFmtId="180" formatCode="_-* #,##0.00_$_-;\-* #,##0.00_$_-;_-* &quot;-&quot;??_$_-;_-@_-"/>
    <numFmt numFmtId="181" formatCode="_-* #,##0.00\ _L_a_r_i_-;\-* #,##0.00\ _L_a_r_i_-;_-* &quot;-&quot;??\ _L_a_r_i_-;_-@_-"/>
    <numFmt numFmtId="182" formatCode="[$-409]d\-mmm\-yy;@"/>
    <numFmt numFmtId="183" formatCode="_-* #,##0.00\ _D_M_-;\-* #,##0.00\ _D_M_-;_-* &quot;-&quot;??\ _D_M_-;_-@_-"/>
    <numFmt numFmtId="184" formatCode="&quot;balance  &quot;[$-409]d\-mmm\-yy;@"/>
    <numFmt numFmtId="185" formatCode="mmmm\-yy"/>
    <numFmt numFmtId="186" formatCode="_-* #,##0_ð_._-;\-* #,##0_ð_._-;_-* &quot;-&quot;_ð_._-;_-@_-"/>
    <numFmt numFmtId="187" formatCode="_-* #,##0.00_ð_._-;\-* #,##0.00_ð_._-;_-* &quot;-&quot;??_ð_._-;_-@_-"/>
    <numFmt numFmtId="188" formatCode="&quot;See Note &quot;\ #"/>
    <numFmt numFmtId="189" formatCode="\60\4\7\:"/>
    <numFmt numFmtId="190" formatCode="&quot;p.&quot;#,##0.00;[Red]\-&quot;p.&quot;#,##0.00"/>
    <numFmt numFmtId="191" formatCode="0.00000"/>
    <numFmt numFmtId="192" formatCode="&quot;fl&quot;#,##0.00_);[Red]\(&quot;fl&quot;#,##0.00\)"/>
    <numFmt numFmtId="193" formatCode="_(&quot;fl&quot;* #,##0_);_(&quot;fl&quot;* \(#,##0\);_(&quot;fl&quot;* &quot;-&quot;_);_(@_)"/>
    <numFmt numFmtId="194" formatCode="&quot;Fr.&quot;\ #,##0;[Red]&quot;Fr.&quot;\ \-#,##0"/>
    <numFmt numFmtId="195" formatCode="_(&quot;¤&quot;* #,##0.00_);_(&quot;¤&quot;* \(#,##0.00\);_(&quot;¤&quot;* &quot;-&quot;??_);_(@_)"/>
    <numFmt numFmtId="196" formatCode="#,##0_ ;[Red]\-#,##0\ "/>
  </numFmts>
  <fonts count="138">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i/>
      <sz val="10"/>
      <name val="Sylfaen"/>
      <family val="1"/>
    </font>
    <font>
      <i/>
      <sz val="10"/>
      <color theme="1"/>
      <name val="Sylfaen"/>
      <family val="1"/>
    </font>
    <font>
      <sz val="10"/>
      <name val="Calibri"/>
      <family val="2"/>
      <charset val="204"/>
      <scheme val="minor"/>
    </font>
    <font>
      <b/>
      <sz val="10"/>
      <name val="Calibri"/>
      <family val="2"/>
      <charset val="204"/>
      <scheme val="minor"/>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theme="1"/>
      <name val="Sylfaen"/>
      <family val="1"/>
    </font>
    <font>
      <sz val="8"/>
      <color rgb="FFFF0000"/>
      <name val="Sylfaen"/>
      <family val="1"/>
    </font>
    <font>
      <b/>
      <sz val="8"/>
      <color theme="1"/>
      <name val="Sylfaen"/>
      <family val="1"/>
    </font>
    <font>
      <u/>
      <sz val="8"/>
      <color theme="1"/>
      <name val="Sylfaen"/>
      <family val="1"/>
    </font>
    <font>
      <b/>
      <sz val="9"/>
      <color theme="1"/>
      <name val="Calibri"/>
      <family val="1"/>
      <scheme val="minor"/>
    </font>
    <font>
      <sz val="9"/>
      <color rgb="FF000000"/>
      <name val="Sylfaen"/>
      <family val="1"/>
    </font>
    <font>
      <b/>
      <sz val="9"/>
      <color rgb="FF000000"/>
      <name val="Sylfaen"/>
      <family val="1"/>
    </font>
    <font>
      <i/>
      <sz val="10"/>
      <color rgb="FFFF0000"/>
      <name val="Calibri"/>
      <family val="2"/>
      <scheme val="minor"/>
    </font>
    <font>
      <sz val="10"/>
      <color theme="1"/>
      <name val="Arial"/>
      <family val="2"/>
    </font>
    <font>
      <i/>
      <sz val="10"/>
      <color theme="1"/>
      <name val="Arial"/>
      <family val="2"/>
    </font>
    <font>
      <b/>
      <sz val="10"/>
      <color theme="1"/>
      <name val="Arial"/>
      <family val="2"/>
    </font>
  </fonts>
  <fills count="8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34998626667073579"/>
        <bgColor indexed="64"/>
      </patternFill>
    </fill>
    <fill>
      <patternFill patternType="solid">
        <fgColor theme="1" tint="0.499984740745262"/>
        <bgColor indexed="64"/>
      </patternFill>
    </fill>
    <fill>
      <patternFill patternType="solid">
        <fgColor rgb="FFFFFF00"/>
        <bgColor indexed="64"/>
      </patternFill>
    </fill>
  </fills>
  <borders count="145">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theme="6" tint="-0.499984740745262"/>
      </right>
      <top style="thin">
        <color theme="6" tint="-0.499984740745262"/>
      </top>
      <bottom style="thin">
        <color theme="6" tint="-0.499984740745262"/>
      </bottom>
      <diagonal/>
    </border>
    <border>
      <left/>
      <right style="thin">
        <color theme="6" tint="-0.499984740745262"/>
      </right>
      <top style="thin">
        <color theme="6" tint="-0.499984740745262"/>
      </top>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indexed="64"/>
      </left>
      <right style="thin">
        <color theme="6" tint="-0.499984740745262"/>
      </right>
      <top style="thin">
        <color indexed="64"/>
      </top>
      <bottom style="thin">
        <color indexed="64"/>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indexed="64"/>
      </left>
      <right style="thin">
        <color theme="6" tint="-0.499984740745262"/>
      </right>
      <top style="thin">
        <color indexed="64"/>
      </top>
      <bottom style="medium">
        <color indexed="64"/>
      </bottom>
      <diagonal/>
    </border>
    <border>
      <left style="thin">
        <color theme="6" tint="-0.499984740745262"/>
      </left>
      <right style="thin">
        <color theme="6" tint="-0.499984740745262"/>
      </right>
      <top style="thin">
        <color indexed="64"/>
      </top>
      <bottom style="medium">
        <color indexed="64"/>
      </bottom>
      <diagonal/>
    </border>
    <border>
      <left style="thin">
        <color theme="6" tint="-0.499984740745262"/>
      </left>
      <right style="medium">
        <color indexed="64"/>
      </right>
      <top style="thin">
        <color indexed="64"/>
      </top>
      <bottom style="medium">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theme="6" tint="-0.499984740745262"/>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theme="6" tint="-0.499984740745262"/>
      </left>
      <right style="thin">
        <color theme="6" tint="-0.499984740745262"/>
      </right>
      <top style="thin">
        <color indexed="64"/>
      </top>
      <bottom style="thin">
        <color theme="6" tint="-0.499984740745262"/>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thin">
        <color theme="6" tint="-0.499984740745262"/>
      </right>
      <top/>
      <bottom/>
      <diagonal/>
    </border>
    <border>
      <left/>
      <right style="thin">
        <color theme="6" tint="-0.499984740745262"/>
      </right>
      <top style="thin">
        <color indexed="64"/>
      </top>
      <bottom style="thin">
        <color theme="6" tint="-0.499984740745262"/>
      </bottom>
      <diagonal/>
    </border>
  </borders>
  <cellStyleXfs count="21415">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169"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6" fillId="0" borderId="0"/>
    <xf numFmtId="171" fontId="27" fillId="37" borderId="0"/>
    <xf numFmtId="172" fontId="27" fillId="37" borderId="0"/>
    <xf numFmtId="171" fontId="27" fillId="37" borderId="0"/>
    <xf numFmtId="0" fontId="28" fillId="38" borderId="0" applyNumberFormat="0" applyBorder="0" applyAlignment="0" applyProtection="0"/>
    <xf numFmtId="0" fontId="4" fillId="13" borderId="0" applyNumberFormat="0" applyBorder="0" applyAlignment="0" applyProtection="0"/>
    <xf numFmtId="171" fontId="29" fillId="38" borderId="0" applyNumberFormat="0" applyBorder="0" applyAlignment="0" applyProtection="0"/>
    <xf numFmtId="171" fontId="29" fillId="38" borderId="0" applyNumberFormat="0" applyBorder="0" applyAlignment="0" applyProtection="0"/>
    <xf numFmtId="172" fontId="29" fillId="38" borderId="0" applyNumberFormat="0" applyBorder="0" applyAlignment="0" applyProtection="0"/>
    <xf numFmtId="0" fontId="28" fillId="38"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71" fontId="29" fillId="38" borderId="0" applyNumberFormat="0" applyBorder="0" applyAlignment="0" applyProtection="0"/>
    <xf numFmtId="172" fontId="29" fillId="38" borderId="0" applyNumberFormat="0" applyBorder="0" applyAlignment="0" applyProtection="0"/>
    <xf numFmtId="171" fontId="29" fillId="38" borderId="0" applyNumberFormat="0" applyBorder="0" applyAlignment="0" applyProtection="0"/>
    <xf numFmtId="171" fontId="29" fillId="38" borderId="0" applyNumberFormat="0" applyBorder="0" applyAlignment="0" applyProtection="0"/>
    <xf numFmtId="172" fontId="29" fillId="38" borderId="0" applyNumberFormat="0" applyBorder="0" applyAlignment="0" applyProtection="0"/>
    <xf numFmtId="171" fontId="29" fillId="38" borderId="0" applyNumberFormat="0" applyBorder="0" applyAlignment="0" applyProtection="0"/>
    <xf numFmtId="171" fontId="29" fillId="38" borderId="0" applyNumberFormat="0" applyBorder="0" applyAlignment="0" applyProtection="0"/>
    <xf numFmtId="172" fontId="29" fillId="38" borderId="0" applyNumberFormat="0" applyBorder="0" applyAlignment="0" applyProtection="0"/>
    <xf numFmtId="171" fontId="29" fillId="38" borderId="0" applyNumberFormat="0" applyBorder="0" applyAlignment="0" applyProtection="0"/>
    <xf numFmtId="171" fontId="29" fillId="38" borderId="0" applyNumberFormat="0" applyBorder="0" applyAlignment="0" applyProtection="0"/>
    <xf numFmtId="172" fontId="29" fillId="38" borderId="0" applyNumberFormat="0" applyBorder="0" applyAlignment="0" applyProtection="0"/>
    <xf numFmtId="171" fontId="29" fillId="38" borderId="0" applyNumberFormat="0" applyBorder="0" applyAlignment="0" applyProtection="0"/>
    <xf numFmtId="0" fontId="28" fillId="38" borderId="0" applyNumberFormat="0" applyBorder="0" applyAlignment="0" applyProtection="0"/>
    <xf numFmtId="0" fontId="28" fillId="39" borderId="0" applyNumberFormat="0" applyBorder="0" applyAlignment="0" applyProtection="0"/>
    <xf numFmtId="0" fontId="4" fillId="17" borderId="0" applyNumberFormat="0" applyBorder="0" applyAlignment="0" applyProtection="0"/>
    <xf numFmtId="171" fontId="29" fillId="39" borderId="0" applyNumberFormat="0" applyBorder="0" applyAlignment="0" applyProtection="0"/>
    <xf numFmtId="171" fontId="29" fillId="39" borderId="0" applyNumberFormat="0" applyBorder="0" applyAlignment="0" applyProtection="0"/>
    <xf numFmtId="172" fontId="29" fillId="39" borderId="0" applyNumberFormat="0" applyBorder="0" applyAlignment="0" applyProtection="0"/>
    <xf numFmtId="0" fontId="28" fillId="39"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71" fontId="29" fillId="39" borderId="0" applyNumberFormat="0" applyBorder="0" applyAlignment="0" applyProtection="0"/>
    <xf numFmtId="172" fontId="29" fillId="39" borderId="0" applyNumberFormat="0" applyBorder="0" applyAlignment="0" applyProtection="0"/>
    <xf numFmtId="171" fontId="29" fillId="39" borderId="0" applyNumberFormat="0" applyBorder="0" applyAlignment="0" applyProtection="0"/>
    <xf numFmtId="171" fontId="29" fillId="39" borderId="0" applyNumberFormat="0" applyBorder="0" applyAlignment="0" applyProtection="0"/>
    <xf numFmtId="172" fontId="29" fillId="39" borderId="0" applyNumberFormat="0" applyBorder="0" applyAlignment="0" applyProtection="0"/>
    <xf numFmtId="171" fontId="29" fillId="39" borderId="0" applyNumberFormat="0" applyBorder="0" applyAlignment="0" applyProtection="0"/>
    <xf numFmtId="171" fontId="29" fillId="39" borderId="0" applyNumberFormat="0" applyBorder="0" applyAlignment="0" applyProtection="0"/>
    <xf numFmtId="172" fontId="29" fillId="39" borderId="0" applyNumberFormat="0" applyBorder="0" applyAlignment="0" applyProtection="0"/>
    <xf numFmtId="171" fontId="29" fillId="39" borderId="0" applyNumberFormat="0" applyBorder="0" applyAlignment="0" applyProtection="0"/>
    <xf numFmtId="171" fontId="29" fillId="39" borderId="0" applyNumberFormat="0" applyBorder="0" applyAlignment="0" applyProtection="0"/>
    <xf numFmtId="172" fontId="29" fillId="39" borderId="0" applyNumberFormat="0" applyBorder="0" applyAlignment="0" applyProtection="0"/>
    <xf numFmtId="171" fontId="29" fillId="39" borderId="0" applyNumberFormat="0" applyBorder="0" applyAlignment="0" applyProtection="0"/>
    <xf numFmtId="0" fontId="28" fillId="39" borderId="0" applyNumberFormat="0" applyBorder="0" applyAlignment="0" applyProtection="0"/>
    <xf numFmtId="0" fontId="28" fillId="40" borderId="0" applyNumberFormat="0" applyBorder="0" applyAlignment="0" applyProtection="0"/>
    <xf numFmtId="0" fontId="4" fillId="21" borderId="0" applyNumberFormat="0" applyBorder="0" applyAlignment="0" applyProtection="0"/>
    <xf numFmtId="171" fontId="29" fillId="40" borderId="0" applyNumberFormat="0" applyBorder="0" applyAlignment="0" applyProtection="0"/>
    <xf numFmtId="171" fontId="29" fillId="40" borderId="0" applyNumberFormat="0" applyBorder="0" applyAlignment="0" applyProtection="0"/>
    <xf numFmtId="172" fontId="29" fillId="40" borderId="0" applyNumberFormat="0" applyBorder="0" applyAlignment="0" applyProtection="0"/>
    <xf numFmtId="0" fontId="28" fillId="40"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71" fontId="29" fillId="40" borderId="0" applyNumberFormat="0" applyBorder="0" applyAlignment="0" applyProtection="0"/>
    <xf numFmtId="172" fontId="29" fillId="40" borderId="0" applyNumberFormat="0" applyBorder="0" applyAlignment="0" applyProtection="0"/>
    <xf numFmtId="171" fontId="29" fillId="40" borderId="0" applyNumberFormat="0" applyBorder="0" applyAlignment="0" applyProtection="0"/>
    <xf numFmtId="171" fontId="29" fillId="40" borderId="0" applyNumberFormat="0" applyBorder="0" applyAlignment="0" applyProtection="0"/>
    <xf numFmtId="172" fontId="29" fillId="40" borderId="0" applyNumberFormat="0" applyBorder="0" applyAlignment="0" applyProtection="0"/>
    <xf numFmtId="171" fontId="29" fillId="40" borderId="0" applyNumberFormat="0" applyBorder="0" applyAlignment="0" applyProtection="0"/>
    <xf numFmtId="171" fontId="29" fillId="40" borderId="0" applyNumberFormat="0" applyBorder="0" applyAlignment="0" applyProtection="0"/>
    <xf numFmtId="172" fontId="29" fillId="40" borderId="0" applyNumberFormat="0" applyBorder="0" applyAlignment="0" applyProtection="0"/>
    <xf numFmtId="171" fontId="29" fillId="40" borderId="0" applyNumberFormat="0" applyBorder="0" applyAlignment="0" applyProtection="0"/>
    <xf numFmtId="171" fontId="29" fillId="40" borderId="0" applyNumberFormat="0" applyBorder="0" applyAlignment="0" applyProtection="0"/>
    <xf numFmtId="172" fontId="29" fillId="40" borderId="0" applyNumberFormat="0" applyBorder="0" applyAlignment="0" applyProtection="0"/>
    <xf numFmtId="171" fontId="29" fillId="40" borderId="0" applyNumberFormat="0" applyBorder="0" applyAlignment="0" applyProtection="0"/>
    <xf numFmtId="0" fontId="28" fillId="40" borderId="0" applyNumberFormat="0" applyBorder="0" applyAlignment="0" applyProtection="0"/>
    <xf numFmtId="0" fontId="28" fillId="41" borderId="0" applyNumberFormat="0" applyBorder="0" applyAlignment="0" applyProtection="0"/>
    <xf numFmtId="0" fontId="4" fillId="25" borderId="0" applyNumberFormat="0" applyBorder="0" applyAlignment="0" applyProtection="0"/>
    <xf numFmtId="171" fontId="29" fillId="41" borderId="0" applyNumberFormat="0" applyBorder="0" applyAlignment="0" applyProtection="0"/>
    <xf numFmtId="171" fontId="29" fillId="41" borderId="0" applyNumberFormat="0" applyBorder="0" applyAlignment="0" applyProtection="0"/>
    <xf numFmtId="172" fontId="29" fillId="41" borderId="0" applyNumberFormat="0" applyBorder="0" applyAlignment="0" applyProtection="0"/>
    <xf numFmtId="0" fontId="28" fillId="4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71" fontId="29" fillId="41" borderId="0" applyNumberFormat="0" applyBorder="0" applyAlignment="0" applyProtection="0"/>
    <xf numFmtId="172" fontId="29" fillId="41" borderId="0" applyNumberFormat="0" applyBorder="0" applyAlignment="0" applyProtection="0"/>
    <xf numFmtId="171" fontId="29" fillId="41" borderId="0" applyNumberFormat="0" applyBorder="0" applyAlignment="0" applyProtection="0"/>
    <xf numFmtId="171" fontId="29" fillId="41" borderId="0" applyNumberFormat="0" applyBorder="0" applyAlignment="0" applyProtection="0"/>
    <xf numFmtId="172" fontId="29" fillId="41" borderId="0" applyNumberFormat="0" applyBorder="0" applyAlignment="0" applyProtection="0"/>
    <xf numFmtId="171" fontId="29" fillId="41" borderId="0" applyNumberFormat="0" applyBorder="0" applyAlignment="0" applyProtection="0"/>
    <xf numFmtId="171" fontId="29" fillId="41" borderId="0" applyNumberFormat="0" applyBorder="0" applyAlignment="0" applyProtection="0"/>
    <xf numFmtId="172" fontId="29" fillId="41" borderId="0" applyNumberFormat="0" applyBorder="0" applyAlignment="0" applyProtection="0"/>
    <xf numFmtId="171" fontId="29" fillId="41" borderId="0" applyNumberFormat="0" applyBorder="0" applyAlignment="0" applyProtection="0"/>
    <xf numFmtId="171" fontId="29" fillId="41" borderId="0" applyNumberFormat="0" applyBorder="0" applyAlignment="0" applyProtection="0"/>
    <xf numFmtId="172" fontId="29" fillId="41" borderId="0" applyNumberFormat="0" applyBorder="0" applyAlignment="0" applyProtection="0"/>
    <xf numFmtId="171" fontId="29" fillId="41" borderId="0" applyNumberFormat="0" applyBorder="0" applyAlignment="0" applyProtection="0"/>
    <xf numFmtId="0" fontId="28" fillId="41" borderId="0" applyNumberFormat="0" applyBorder="0" applyAlignment="0" applyProtection="0"/>
    <xf numFmtId="0" fontId="28" fillId="42" borderId="0" applyNumberFormat="0" applyBorder="0" applyAlignment="0" applyProtection="0"/>
    <xf numFmtId="0" fontId="4" fillId="29" borderId="0" applyNumberFormat="0" applyBorder="0" applyAlignment="0" applyProtection="0"/>
    <xf numFmtId="171" fontId="29" fillId="42" borderId="0" applyNumberFormat="0" applyBorder="0" applyAlignment="0" applyProtection="0"/>
    <xf numFmtId="171" fontId="29" fillId="42" borderId="0" applyNumberFormat="0" applyBorder="0" applyAlignment="0" applyProtection="0"/>
    <xf numFmtId="172" fontId="29" fillId="42" borderId="0" applyNumberFormat="0" applyBorder="0" applyAlignment="0" applyProtection="0"/>
    <xf numFmtId="0" fontId="28" fillId="42"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71" fontId="29" fillId="42" borderId="0" applyNumberFormat="0" applyBorder="0" applyAlignment="0" applyProtection="0"/>
    <xf numFmtId="172" fontId="29" fillId="42" borderId="0" applyNumberFormat="0" applyBorder="0" applyAlignment="0" applyProtection="0"/>
    <xf numFmtId="171" fontId="29" fillId="42" borderId="0" applyNumberFormat="0" applyBorder="0" applyAlignment="0" applyProtection="0"/>
    <xf numFmtId="171" fontId="29" fillId="42" borderId="0" applyNumberFormat="0" applyBorder="0" applyAlignment="0" applyProtection="0"/>
    <xf numFmtId="172" fontId="29" fillId="42" borderId="0" applyNumberFormat="0" applyBorder="0" applyAlignment="0" applyProtection="0"/>
    <xf numFmtId="171" fontId="29" fillId="42" borderId="0" applyNumberFormat="0" applyBorder="0" applyAlignment="0" applyProtection="0"/>
    <xf numFmtId="171" fontId="29" fillId="42" borderId="0" applyNumberFormat="0" applyBorder="0" applyAlignment="0" applyProtection="0"/>
    <xf numFmtId="172" fontId="29" fillId="42" borderId="0" applyNumberFormat="0" applyBorder="0" applyAlignment="0" applyProtection="0"/>
    <xf numFmtId="171" fontId="29" fillId="42" borderId="0" applyNumberFormat="0" applyBorder="0" applyAlignment="0" applyProtection="0"/>
    <xf numFmtId="171" fontId="29" fillId="42" borderId="0" applyNumberFormat="0" applyBorder="0" applyAlignment="0" applyProtection="0"/>
    <xf numFmtId="172" fontId="29" fillId="42" borderId="0" applyNumberFormat="0" applyBorder="0" applyAlignment="0" applyProtection="0"/>
    <xf numFmtId="171" fontId="29" fillId="42" borderId="0" applyNumberFormat="0" applyBorder="0" applyAlignment="0" applyProtection="0"/>
    <xf numFmtId="0" fontId="28" fillId="42" borderId="0" applyNumberFormat="0" applyBorder="0" applyAlignment="0" applyProtection="0"/>
    <xf numFmtId="0" fontId="28" fillId="43" borderId="0" applyNumberFormat="0" applyBorder="0" applyAlignment="0" applyProtection="0"/>
    <xf numFmtId="0" fontId="4" fillId="33" borderId="0" applyNumberFormat="0" applyBorder="0" applyAlignment="0" applyProtection="0"/>
    <xf numFmtId="171" fontId="29" fillId="43" borderId="0" applyNumberFormat="0" applyBorder="0" applyAlignment="0" applyProtection="0"/>
    <xf numFmtId="171" fontId="29" fillId="43" borderId="0" applyNumberFormat="0" applyBorder="0" applyAlignment="0" applyProtection="0"/>
    <xf numFmtId="172" fontId="29" fillId="43" borderId="0" applyNumberFormat="0" applyBorder="0" applyAlignment="0" applyProtection="0"/>
    <xf numFmtId="0" fontId="28" fillId="4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71" fontId="29" fillId="43" borderId="0" applyNumberFormat="0" applyBorder="0" applyAlignment="0" applyProtection="0"/>
    <xf numFmtId="172" fontId="29" fillId="43" borderId="0" applyNumberFormat="0" applyBorder="0" applyAlignment="0" applyProtection="0"/>
    <xf numFmtId="171" fontId="29" fillId="43" borderId="0" applyNumberFormat="0" applyBorder="0" applyAlignment="0" applyProtection="0"/>
    <xf numFmtId="171" fontId="29" fillId="43" borderId="0" applyNumberFormat="0" applyBorder="0" applyAlignment="0" applyProtection="0"/>
    <xf numFmtId="172" fontId="29" fillId="43" borderId="0" applyNumberFormat="0" applyBorder="0" applyAlignment="0" applyProtection="0"/>
    <xf numFmtId="171" fontId="29" fillId="43" borderId="0" applyNumberFormat="0" applyBorder="0" applyAlignment="0" applyProtection="0"/>
    <xf numFmtId="171" fontId="29" fillId="43" borderId="0" applyNumberFormat="0" applyBorder="0" applyAlignment="0" applyProtection="0"/>
    <xf numFmtId="172" fontId="29" fillId="43" borderId="0" applyNumberFormat="0" applyBorder="0" applyAlignment="0" applyProtection="0"/>
    <xf numFmtId="171" fontId="29" fillId="43" borderId="0" applyNumberFormat="0" applyBorder="0" applyAlignment="0" applyProtection="0"/>
    <xf numFmtId="171" fontId="29" fillId="43" borderId="0" applyNumberFormat="0" applyBorder="0" applyAlignment="0" applyProtection="0"/>
    <xf numFmtId="172" fontId="29" fillId="43" borderId="0" applyNumberFormat="0" applyBorder="0" applyAlignment="0" applyProtection="0"/>
    <xf numFmtId="171" fontId="29" fillId="43" borderId="0" applyNumberFormat="0" applyBorder="0" applyAlignment="0" applyProtection="0"/>
    <xf numFmtId="0" fontId="28" fillId="43" borderId="0" applyNumberFormat="0" applyBorder="0" applyAlignment="0" applyProtection="0"/>
    <xf numFmtId="0" fontId="28" fillId="44" borderId="0" applyNumberFormat="0" applyBorder="0" applyAlignment="0" applyProtection="0"/>
    <xf numFmtId="0" fontId="4" fillId="14" borderId="0" applyNumberFormat="0" applyBorder="0" applyAlignment="0" applyProtection="0"/>
    <xf numFmtId="171" fontId="29" fillId="44" borderId="0" applyNumberFormat="0" applyBorder="0" applyAlignment="0" applyProtection="0"/>
    <xf numFmtId="171" fontId="29" fillId="44" borderId="0" applyNumberFormat="0" applyBorder="0" applyAlignment="0" applyProtection="0"/>
    <xf numFmtId="172" fontId="29" fillId="44" borderId="0" applyNumberFormat="0" applyBorder="0" applyAlignment="0" applyProtection="0"/>
    <xf numFmtId="0" fontId="28" fillId="4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171" fontId="29" fillId="44" borderId="0" applyNumberFormat="0" applyBorder="0" applyAlignment="0" applyProtection="0"/>
    <xf numFmtId="172" fontId="29" fillId="44" borderId="0" applyNumberFormat="0" applyBorder="0" applyAlignment="0" applyProtection="0"/>
    <xf numFmtId="171" fontId="29" fillId="44" borderId="0" applyNumberFormat="0" applyBorder="0" applyAlignment="0" applyProtection="0"/>
    <xf numFmtId="171" fontId="29" fillId="44" borderId="0" applyNumberFormat="0" applyBorder="0" applyAlignment="0" applyProtection="0"/>
    <xf numFmtId="172" fontId="29" fillId="44" borderId="0" applyNumberFormat="0" applyBorder="0" applyAlignment="0" applyProtection="0"/>
    <xf numFmtId="171" fontId="29" fillId="44" borderId="0" applyNumberFormat="0" applyBorder="0" applyAlignment="0" applyProtection="0"/>
    <xf numFmtId="171" fontId="29" fillId="44" borderId="0" applyNumberFormat="0" applyBorder="0" applyAlignment="0" applyProtection="0"/>
    <xf numFmtId="172" fontId="29" fillId="44" borderId="0" applyNumberFormat="0" applyBorder="0" applyAlignment="0" applyProtection="0"/>
    <xf numFmtId="171" fontId="29" fillId="44" borderId="0" applyNumberFormat="0" applyBorder="0" applyAlignment="0" applyProtection="0"/>
    <xf numFmtId="171" fontId="29" fillId="44" borderId="0" applyNumberFormat="0" applyBorder="0" applyAlignment="0" applyProtection="0"/>
    <xf numFmtId="172" fontId="29" fillId="44" borderId="0" applyNumberFormat="0" applyBorder="0" applyAlignment="0" applyProtection="0"/>
    <xf numFmtId="171" fontId="29" fillId="44" borderId="0" applyNumberFormat="0" applyBorder="0" applyAlignment="0" applyProtection="0"/>
    <xf numFmtId="0" fontId="28" fillId="44" borderId="0" applyNumberFormat="0" applyBorder="0" applyAlignment="0" applyProtection="0"/>
    <xf numFmtId="0" fontId="28" fillId="45" borderId="0" applyNumberFormat="0" applyBorder="0" applyAlignment="0" applyProtection="0"/>
    <xf numFmtId="0" fontId="4" fillId="18" borderId="0" applyNumberFormat="0" applyBorder="0" applyAlignment="0" applyProtection="0"/>
    <xf numFmtId="171" fontId="29" fillId="45" borderId="0" applyNumberFormat="0" applyBorder="0" applyAlignment="0" applyProtection="0"/>
    <xf numFmtId="171" fontId="29" fillId="45" borderId="0" applyNumberFormat="0" applyBorder="0" applyAlignment="0" applyProtection="0"/>
    <xf numFmtId="172" fontId="29" fillId="45" borderId="0" applyNumberFormat="0" applyBorder="0" applyAlignment="0" applyProtection="0"/>
    <xf numFmtId="0" fontId="28" fillId="45"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171" fontId="29" fillId="45" borderId="0" applyNumberFormat="0" applyBorder="0" applyAlignment="0" applyProtection="0"/>
    <xf numFmtId="172" fontId="29" fillId="45" borderId="0" applyNumberFormat="0" applyBorder="0" applyAlignment="0" applyProtection="0"/>
    <xf numFmtId="171" fontId="29" fillId="45" borderId="0" applyNumberFormat="0" applyBorder="0" applyAlignment="0" applyProtection="0"/>
    <xf numFmtId="171" fontId="29" fillId="45" borderId="0" applyNumberFormat="0" applyBorder="0" applyAlignment="0" applyProtection="0"/>
    <xf numFmtId="172" fontId="29" fillId="45" borderId="0" applyNumberFormat="0" applyBorder="0" applyAlignment="0" applyProtection="0"/>
    <xf numFmtId="171" fontId="29" fillId="45" borderId="0" applyNumberFormat="0" applyBorder="0" applyAlignment="0" applyProtection="0"/>
    <xf numFmtId="171" fontId="29" fillId="45" borderId="0" applyNumberFormat="0" applyBorder="0" applyAlignment="0" applyProtection="0"/>
    <xf numFmtId="172" fontId="29" fillId="45" borderId="0" applyNumberFormat="0" applyBorder="0" applyAlignment="0" applyProtection="0"/>
    <xf numFmtId="171" fontId="29" fillId="45" borderId="0" applyNumberFormat="0" applyBorder="0" applyAlignment="0" applyProtection="0"/>
    <xf numFmtId="171" fontId="29" fillId="45" borderId="0" applyNumberFormat="0" applyBorder="0" applyAlignment="0" applyProtection="0"/>
    <xf numFmtId="172" fontId="29" fillId="45" borderId="0" applyNumberFormat="0" applyBorder="0" applyAlignment="0" applyProtection="0"/>
    <xf numFmtId="171" fontId="29" fillId="45" borderId="0" applyNumberFormat="0" applyBorder="0" applyAlignment="0" applyProtection="0"/>
    <xf numFmtId="0" fontId="28" fillId="45" borderId="0" applyNumberFormat="0" applyBorder="0" applyAlignment="0" applyProtection="0"/>
    <xf numFmtId="0" fontId="28" fillId="46" borderId="0" applyNumberFormat="0" applyBorder="0" applyAlignment="0" applyProtection="0"/>
    <xf numFmtId="0" fontId="4" fillId="22" borderId="0" applyNumberFormat="0" applyBorder="0" applyAlignment="0" applyProtection="0"/>
    <xf numFmtId="171" fontId="29" fillId="46" borderId="0" applyNumberFormat="0" applyBorder="0" applyAlignment="0" applyProtection="0"/>
    <xf numFmtId="171" fontId="29" fillId="46" borderId="0" applyNumberFormat="0" applyBorder="0" applyAlignment="0" applyProtection="0"/>
    <xf numFmtId="172" fontId="29" fillId="46" borderId="0" applyNumberFormat="0" applyBorder="0" applyAlignment="0" applyProtection="0"/>
    <xf numFmtId="0" fontId="28" fillId="46"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171" fontId="29" fillId="46" borderId="0" applyNumberFormat="0" applyBorder="0" applyAlignment="0" applyProtection="0"/>
    <xf numFmtId="172" fontId="29" fillId="46" borderId="0" applyNumberFormat="0" applyBorder="0" applyAlignment="0" applyProtection="0"/>
    <xf numFmtId="171" fontId="29" fillId="46" borderId="0" applyNumberFormat="0" applyBorder="0" applyAlignment="0" applyProtection="0"/>
    <xf numFmtId="171" fontId="29" fillId="46" borderId="0" applyNumberFormat="0" applyBorder="0" applyAlignment="0" applyProtection="0"/>
    <xf numFmtId="172" fontId="29" fillId="46" borderId="0" applyNumberFormat="0" applyBorder="0" applyAlignment="0" applyProtection="0"/>
    <xf numFmtId="171" fontId="29" fillId="46" borderId="0" applyNumberFormat="0" applyBorder="0" applyAlignment="0" applyProtection="0"/>
    <xf numFmtId="171" fontId="29" fillId="46" borderId="0" applyNumberFormat="0" applyBorder="0" applyAlignment="0" applyProtection="0"/>
    <xf numFmtId="172" fontId="29" fillId="46" borderId="0" applyNumberFormat="0" applyBorder="0" applyAlignment="0" applyProtection="0"/>
    <xf numFmtId="171" fontId="29" fillId="46" borderId="0" applyNumberFormat="0" applyBorder="0" applyAlignment="0" applyProtection="0"/>
    <xf numFmtId="171" fontId="29" fillId="46" borderId="0" applyNumberFormat="0" applyBorder="0" applyAlignment="0" applyProtection="0"/>
    <xf numFmtId="172" fontId="29" fillId="46" borderId="0" applyNumberFormat="0" applyBorder="0" applyAlignment="0" applyProtection="0"/>
    <xf numFmtId="171" fontId="29" fillId="46" borderId="0" applyNumberFormat="0" applyBorder="0" applyAlignment="0" applyProtection="0"/>
    <xf numFmtId="0" fontId="28" fillId="46" borderId="0" applyNumberFormat="0" applyBorder="0" applyAlignment="0" applyProtection="0"/>
    <xf numFmtId="0" fontId="28" fillId="41" borderId="0" applyNumberFormat="0" applyBorder="0" applyAlignment="0" applyProtection="0"/>
    <xf numFmtId="0" fontId="4" fillId="26" borderId="0" applyNumberFormat="0" applyBorder="0" applyAlignment="0" applyProtection="0"/>
    <xf numFmtId="171" fontId="29" fillId="41" borderId="0" applyNumberFormat="0" applyBorder="0" applyAlignment="0" applyProtection="0"/>
    <xf numFmtId="171" fontId="29" fillId="41" borderId="0" applyNumberFormat="0" applyBorder="0" applyAlignment="0" applyProtection="0"/>
    <xf numFmtId="172" fontId="29" fillId="41" borderId="0" applyNumberFormat="0" applyBorder="0" applyAlignment="0" applyProtection="0"/>
    <xf numFmtId="0" fontId="28" fillId="41"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171" fontId="29" fillId="41" borderId="0" applyNumberFormat="0" applyBorder="0" applyAlignment="0" applyProtection="0"/>
    <xf numFmtId="172" fontId="29" fillId="41" borderId="0" applyNumberFormat="0" applyBorder="0" applyAlignment="0" applyProtection="0"/>
    <xf numFmtId="171" fontId="29" fillId="41" borderId="0" applyNumberFormat="0" applyBorder="0" applyAlignment="0" applyProtection="0"/>
    <xf numFmtId="171" fontId="29" fillId="41" borderId="0" applyNumberFormat="0" applyBorder="0" applyAlignment="0" applyProtection="0"/>
    <xf numFmtId="172" fontId="29" fillId="41" borderId="0" applyNumberFormat="0" applyBorder="0" applyAlignment="0" applyProtection="0"/>
    <xf numFmtId="171" fontId="29" fillId="41" borderId="0" applyNumberFormat="0" applyBorder="0" applyAlignment="0" applyProtection="0"/>
    <xf numFmtId="171" fontId="29" fillId="41" borderId="0" applyNumberFormat="0" applyBorder="0" applyAlignment="0" applyProtection="0"/>
    <xf numFmtId="172" fontId="29" fillId="41" borderId="0" applyNumberFormat="0" applyBorder="0" applyAlignment="0" applyProtection="0"/>
    <xf numFmtId="171" fontId="29" fillId="41" borderId="0" applyNumberFormat="0" applyBorder="0" applyAlignment="0" applyProtection="0"/>
    <xf numFmtId="171" fontId="29" fillId="41" borderId="0" applyNumberFormat="0" applyBorder="0" applyAlignment="0" applyProtection="0"/>
    <xf numFmtId="172" fontId="29" fillId="41" borderId="0" applyNumberFormat="0" applyBorder="0" applyAlignment="0" applyProtection="0"/>
    <xf numFmtId="171" fontId="29" fillId="41" borderId="0" applyNumberFormat="0" applyBorder="0" applyAlignment="0" applyProtection="0"/>
    <xf numFmtId="0" fontId="28" fillId="41" borderId="0" applyNumberFormat="0" applyBorder="0" applyAlignment="0" applyProtection="0"/>
    <xf numFmtId="0" fontId="28" fillId="44" borderId="0" applyNumberFormat="0" applyBorder="0" applyAlignment="0" applyProtection="0"/>
    <xf numFmtId="0" fontId="4" fillId="30" borderId="0" applyNumberFormat="0" applyBorder="0" applyAlignment="0" applyProtection="0"/>
    <xf numFmtId="171" fontId="29" fillId="44" borderId="0" applyNumberFormat="0" applyBorder="0" applyAlignment="0" applyProtection="0"/>
    <xf numFmtId="171" fontId="29" fillId="44" borderId="0" applyNumberFormat="0" applyBorder="0" applyAlignment="0" applyProtection="0"/>
    <xf numFmtId="172" fontId="29" fillId="44" borderId="0" applyNumberFormat="0" applyBorder="0" applyAlignment="0" applyProtection="0"/>
    <xf numFmtId="0" fontId="28" fillId="44"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171" fontId="29" fillId="44" borderId="0" applyNumberFormat="0" applyBorder="0" applyAlignment="0" applyProtection="0"/>
    <xf numFmtId="172" fontId="29" fillId="44" borderId="0" applyNumberFormat="0" applyBorder="0" applyAlignment="0" applyProtection="0"/>
    <xf numFmtId="171" fontId="29" fillId="44" borderId="0" applyNumberFormat="0" applyBorder="0" applyAlignment="0" applyProtection="0"/>
    <xf numFmtId="171" fontId="29" fillId="44" borderId="0" applyNumberFormat="0" applyBorder="0" applyAlignment="0" applyProtection="0"/>
    <xf numFmtId="172" fontId="29" fillId="44" borderId="0" applyNumberFormat="0" applyBorder="0" applyAlignment="0" applyProtection="0"/>
    <xf numFmtId="171" fontId="29" fillId="44" borderId="0" applyNumberFormat="0" applyBorder="0" applyAlignment="0" applyProtection="0"/>
    <xf numFmtId="171" fontId="29" fillId="44" borderId="0" applyNumberFormat="0" applyBorder="0" applyAlignment="0" applyProtection="0"/>
    <xf numFmtId="172" fontId="29" fillId="44" borderId="0" applyNumberFormat="0" applyBorder="0" applyAlignment="0" applyProtection="0"/>
    <xf numFmtId="171" fontId="29" fillId="44" borderId="0" applyNumberFormat="0" applyBorder="0" applyAlignment="0" applyProtection="0"/>
    <xf numFmtId="171" fontId="29" fillId="44" borderId="0" applyNumberFormat="0" applyBorder="0" applyAlignment="0" applyProtection="0"/>
    <xf numFmtId="172" fontId="29" fillId="44" borderId="0" applyNumberFormat="0" applyBorder="0" applyAlignment="0" applyProtection="0"/>
    <xf numFmtId="171" fontId="29" fillId="44" borderId="0" applyNumberFormat="0" applyBorder="0" applyAlignment="0" applyProtection="0"/>
    <xf numFmtId="0" fontId="28" fillId="44" borderId="0" applyNumberFormat="0" applyBorder="0" applyAlignment="0" applyProtection="0"/>
    <xf numFmtId="0" fontId="28" fillId="47" borderId="0" applyNumberFormat="0" applyBorder="0" applyAlignment="0" applyProtection="0"/>
    <xf numFmtId="0" fontId="4" fillId="34" borderId="0" applyNumberFormat="0" applyBorder="0" applyAlignment="0" applyProtection="0"/>
    <xf numFmtId="171" fontId="29" fillId="47" borderId="0" applyNumberFormat="0" applyBorder="0" applyAlignment="0" applyProtection="0"/>
    <xf numFmtId="171" fontId="29" fillId="47" borderId="0" applyNumberFormat="0" applyBorder="0" applyAlignment="0" applyProtection="0"/>
    <xf numFmtId="172" fontId="29" fillId="47" borderId="0" applyNumberFormat="0" applyBorder="0" applyAlignment="0" applyProtection="0"/>
    <xf numFmtId="0" fontId="28" fillId="47"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171" fontId="29" fillId="47" borderId="0" applyNumberFormat="0" applyBorder="0" applyAlignment="0" applyProtection="0"/>
    <xf numFmtId="172" fontId="29" fillId="47" borderId="0" applyNumberFormat="0" applyBorder="0" applyAlignment="0" applyProtection="0"/>
    <xf numFmtId="171" fontId="29" fillId="47" borderId="0" applyNumberFormat="0" applyBorder="0" applyAlignment="0" applyProtection="0"/>
    <xf numFmtId="171" fontId="29" fillId="47" borderId="0" applyNumberFormat="0" applyBorder="0" applyAlignment="0" applyProtection="0"/>
    <xf numFmtId="172" fontId="29" fillId="47" borderId="0" applyNumberFormat="0" applyBorder="0" applyAlignment="0" applyProtection="0"/>
    <xf numFmtId="171" fontId="29" fillId="47" borderId="0" applyNumberFormat="0" applyBorder="0" applyAlignment="0" applyProtection="0"/>
    <xf numFmtId="171" fontId="29" fillId="47" borderId="0" applyNumberFormat="0" applyBorder="0" applyAlignment="0" applyProtection="0"/>
    <xf numFmtId="172" fontId="29" fillId="47" borderId="0" applyNumberFormat="0" applyBorder="0" applyAlignment="0" applyProtection="0"/>
    <xf numFmtId="171" fontId="29" fillId="47" borderId="0" applyNumberFormat="0" applyBorder="0" applyAlignment="0" applyProtection="0"/>
    <xf numFmtId="171" fontId="29" fillId="47" borderId="0" applyNumberFormat="0" applyBorder="0" applyAlignment="0" applyProtection="0"/>
    <xf numFmtId="172" fontId="29" fillId="47" borderId="0" applyNumberFormat="0" applyBorder="0" applyAlignment="0" applyProtection="0"/>
    <xf numFmtId="171" fontId="29" fillId="47" borderId="0" applyNumberFormat="0" applyBorder="0" applyAlignment="0" applyProtection="0"/>
    <xf numFmtId="0" fontId="28" fillId="47" borderId="0" applyNumberFormat="0" applyBorder="0" applyAlignment="0" applyProtection="0"/>
    <xf numFmtId="0" fontId="30" fillId="48" borderId="0" applyNumberFormat="0" applyBorder="0" applyAlignment="0" applyProtection="0"/>
    <xf numFmtId="0" fontId="31" fillId="15" borderId="0" applyNumberFormat="0" applyBorder="0" applyAlignment="0" applyProtection="0"/>
    <xf numFmtId="171" fontId="32" fillId="48" borderId="0" applyNumberFormat="0" applyBorder="0" applyAlignment="0" applyProtection="0"/>
    <xf numFmtId="171" fontId="32" fillId="48" borderId="0" applyNumberFormat="0" applyBorder="0" applyAlignment="0" applyProtection="0"/>
    <xf numFmtId="172" fontId="32" fillId="48" borderId="0" applyNumberFormat="0" applyBorder="0" applyAlignment="0" applyProtection="0"/>
    <xf numFmtId="0" fontId="30" fillId="48"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171" fontId="32" fillId="48" borderId="0" applyNumberFormat="0" applyBorder="0" applyAlignment="0" applyProtection="0"/>
    <xf numFmtId="172" fontId="32" fillId="48" borderId="0" applyNumberFormat="0" applyBorder="0" applyAlignment="0" applyProtection="0"/>
    <xf numFmtId="171" fontId="32" fillId="48" borderId="0" applyNumberFormat="0" applyBorder="0" applyAlignment="0" applyProtection="0"/>
    <xf numFmtId="171" fontId="32" fillId="48" borderId="0" applyNumberFormat="0" applyBorder="0" applyAlignment="0" applyProtection="0"/>
    <xf numFmtId="172" fontId="32" fillId="48" borderId="0" applyNumberFormat="0" applyBorder="0" applyAlignment="0" applyProtection="0"/>
    <xf numFmtId="171" fontId="32" fillId="48" borderId="0" applyNumberFormat="0" applyBorder="0" applyAlignment="0" applyProtection="0"/>
    <xf numFmtId="171" fontId="32" fillId="48" borderId="0" applyNumberFormat="0" applyBorder="0" applyAlignment="0" applyProtection="0"/>
    <xf numFmtId="172" fontId="32" fillId="48" borderId="0" applyNumberFormat="0" applyBorder="0" applyAlignment="0" applyProtection="0"/>
    <xf numFmtId="171" fontId="32" fillId="48" borderId="0" applyNumberFormat="0" applyBorder="0" applyAlignment="0" applyProtection="0"/>
    <xf numFmtId="171" fontId="32" fillId="48" borderId="0" applyNumberFormat="0" applyBorder="0" applyAlignment="0" applyProtection="0"/>
    <xf numFmtId="172" fontId="32" fillId="48" borderId="0" applyNumberFormat="0" applyBorder="0" applyAlignment="0" applyProtection="0"/>
    <xf numFmtId="171" fontId="32" fillId="48" borderId="0" applyNumberFormat="0" applyBorder="0" applyAlignment="0" applyProtection="0"/>
    <xf numFmtId="0" fontId="30" fillId="48" borderId="0" applyNumberFormat="0" applyBorder="0" applyAlignment="0" applyProtection="0"/>
    <xf numFmtId="0" fontId="30" fillId="45" borderId="0" applyNumberFormat="0" applyBorder="0" applyAlignment="0" applyProtection="0"/>
    <xf numFmtId="0" fontId="31" fillId="19" borderId="0" applyNumberFormat="0" applyBorder="0" applyAlignment="0" applyProtection="0"/>
    <xf numFmtId="171" fontId="32" fillId="45" borderId="0" applyNumberFormat="0" applyBorder="0" applyAlignment="0" applyProtection="0"/>
    <xf numFmtId="171" fontId="32" fillId="45" borderId="0" applyNumberFormat="0" applyBorder="0" applyAlignment="0" applyProtection="0"/>
    <xf numFmtId="172" fontId="32" fillId="45" borderId="0" applyNumberFormat="0" applyBorder="0" applyAlignment="0" applyProtection="0"/>
    <xf numFmtId="0" fontId="30" fillId="45"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171" fontId="32" fillId="45" borderId="0" applyNumberFormat="0" applyBorder="0" applyAlignment="0" applyProtection="0"/>
    <xf numFmtId="172" fontId="32" fillId="45" borderId="0" applyNumberFormat="0" applyBorder="0" applyAlignment="0" applyProtection="0"/>
    <xf numFmtId="171" fontId="32" fillId="45" borderId="0" applyNumberFormat="0" applyBorder="0" applyAlignment="0" applyProtection="0"/>
    <xf numFmtId="171" fontId="32" fillId="45" borderId="0" applyNumberFormat="0" applyBorder="0" applyAlignment="0" applyProtection="0"/>
    <xf numFmtId="172" fontId="32" fillId="45" borderId="0" applyNumberFormat="0" applyBorder="0" applyAlignment="0" applyProtection="0"/>
    <xf numFmtId="171" fontId="32" fillId="45" borderId="0" applyNumberFormat="0" applyBorder="0" applyAlignment="0" applyProtection="0"/>
    <xf numFmtId="171" fontId="32" fillId="45" borderId="0" applyNumberFormat="0" applyBorder="0" applyAlignment="0" applyProtection="0"/>
    <xf numFmtId="172" fontId="32" fillId="45" borderId="0" applyNumberFormat="0" applyBorder="0" applyAlignment="0" applyProtection="0"/>
    <xf numFmtId="171" fontId="32" fillId="45" borderId="0" applyNumberFormat="0" applyBorder="0" applyAlignment="0" applyProtection="0"/>
    <xf numFmtId="171" fontId="32" fillId="45" borderId="0" applyNumberFormat="0" applyBorder="0" applyAlignment="0" applyProtection="0"/>
    <xf numFmtId="172" fontId="32" fillId="45" borderId="0" applyNumberFormat="0" applyBorder="0" applyAlignment="0" applyProtection="0"/>
    <xf numFmtId="171" fontId="32" fillId="45" borderId="0" applyNumberFormat="0" applyBorder="0" applyAlignment="0" applyProtection="0"/>
    <xf numFmtId="0" fontId="30" fillId="45" borderId="0" applyNumberFormat="0" applyBorder="0" applyAlignment="0" applyProtection="0"/>
    <xf numFmtId="0" fontId="30" fillId="46" borderId="0" applyNumberFormat="0" applyBorder="0" applyAlignment="0" applyProtection="0"/>
    <xf numFmtId="0" fontId="31" fillId="23" borderId="0" applyNumberFormat="0" applyBorder="0" applyAlignment="0" applyProtection="0"/>
    <xf numFmtId="171" fontId="32" fillId="46" borderId="0" applyNumberFormat="0" applyBorder="0" applyAlignment="0" applyProtection="0"/>
    <xf numFmtId="171" fontId="32" fillId="46" borderId="0" applyNumberFormat="0" applyBorder="0" applyAlignment="0" applyProtection="0"/>
    <xf numFmtId="172" fontId="32" fillId="46" borderId="0" applyNumberFormat="0" applyBorder="0" applyAlignment="0" applyProtection="0"/>
    <xf numFmtId="0" fontId="30" fillId="46"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171" fontId="32" fillId="46" borderId="0" applyNumberFormat="0" applyBorder="0" applyAlignment="0" applyProtection="0"/>
    <xf numFmtId="172" fontId="32" fillId="46" borderId="0" applyNumberFormat="0" applyBorder="0" applyAlignment="0" applyProtection="0"/>
    <xf numFmtId="171" fontId="32" fillId="46" borderId="0" applyNumberFormat="0" applyBorder="0" applyAlignment="0" applyProtection="0"/>
    <xf numFmtId="171" fontId="32" fillId="46" borderId="0" applyNumberFormat="0" applyBorder="0" applyAlignment="0" applyProtection="0"/>
    <xf numFmtId="172" fontId="32" fillId="46" borderId="0" applyNumberFormat="0" applyBorder="0" applyAlignment="0" applyProtection="0"/>
    <xf numFmtId="171" fontId="32" fillId="46" borderId="0" applyNumberFormat="0" applyBorder="0" applyAlignment="0" applyProtection="0"/>
    <xf numFmtId="171" fontId="32" fillId="46" borderId="0" applyNumberFormat="0" applyBorder="0" applyAlignment="0" applyProtection="0"/>
    <xf numFmtId="172" fontId="32" fillId="46" borderId="0" applyNumberFormat="0" applyBorder="0" applyAlignment="0" applyProtection="0"/>
    <xf numFmtId="171" fontId="32" fillId="46" borderId="0" applyNumberFormat="0" applyBorder="0" applyAlignment="0" applyProtection="0"/>
    <xf numFmtId="171" fontId="32" fillId="46" borderId="0" applyNumberFormat="0" applyBorder="0" applyAlignment="0" applyProtection="0"/>
    <xf numFmtId="172" fontId="32" fillId="46" borderId="0" applyNumberFormat="0" applyBorder="0" applyAlignment="0" applyProtection="0"/>
    <xf numFmtId="171" fontId="32" fillId="46" borderId="0" applyNumberFormat="0" applyBorder="0" applyAlignment="0" applyProtection="0"/>
    <xf numFmtId="0" fontId="30" fillId="46" borderId="0" applyNumberFormat="0" applyBorder="0" applyAlignment="0" applyProtection="0"/>
    <xf numFmtId="0" fontId="30" fillId="49" borderId="0" applyNumberFormat="0" applyBorder="0" applyAlignment="0" applyProtection="0"/>
    <xf numFmtId="0" fontId="31" fillId="27" borderId="0" applyNumberFormat="0" applyBorder="0" applyAlignment="0" applyProtection="0"/>
    <xf numFmtId="171" fontId="32" fillId="49" borderId="0" applyNumberFormat="0" applyBorder="0" applyAlignment="0" applyProtection="0"/>
    <xf numFmtId="171" fontId="32" fillId="49" borderId="0" applyNumberFormat="0" applyBorder="0" applyAlignment="0" applyProtection="0"/>
    <xf numFmtId="172" fontId="32" fillId="49" borderId="0" applyNumberFormat="0" applyBorder="0" applyAlignment="0" applyProtection="0"/>
    <xf numFmtId="0" fontId="30" fillId="49"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171" fontId="32" fillId="49" borderId="0" applyNumberFormat="0" applyBorder="0" applyAlignment="0" applyProtection="0"/>
    <xf numFmtId="172" fontId="32" fillId="49" borderId="0" applyNumberFormat="0" applyBorder="0" applyAlignment="0" applyProtection="0"/>
    <xf numFmtId="171" fontId="32" fillId="49" borderId="0" applyNumberFormat="0" applyBorder="0" applyAlignment="0" applyProtection="0"/>
    <xf numFmtId="171" fontId="32" fillId="49" borderId="0" applyNumberFormat="0" applyBorder="0" applyAlignment="0" applyProtection="0"/>
    <xf numFmtId="172" fontId="32" fillId="49" borderId="0" applyNumberFormat="0" applyBorder="0" applyAlignment="0" applyProtection="0"/>
    <xf numFmtId="171" fontId="32" fillId="49" borderId="0" applyNumberFormat="0" applyBorder="0" applyAlignment="0" applyProtection="0"/>
    <xf numFmtId="171" fontId="32" fillId="49" borderId="0" applyNumberFormat="0" applyBorder="0" applyAlignment="0" applyProtection="0"/>
    <xf numFmtId="172" fontId="32" fillId="49" borderId="0" applyNumberFormat="0" applyBorder="0" applyAlignment="0" applyProtection="0"/>
    <xf numFmtId="171" fontId="32" fillId="49" borderId="0" applyNumberFormat="0" applyBorder="0" applyAlignment="0" applyProtection="0"/>
    <xf numFmtId="171" fontId="32" fillId="49" borderId="0" applyNumberFormat="0" applyBorder="0" applyAlignment="0" applyProtection="0"/>
    <xf numFmtId="172" fontId="32" fillId="49" borderId="0" applyNumberFormat="0" applyBorder="0" applyAlignment="0" applyProtection="0"/>
    <xf numFmtId="171" fontId="32" fillId="49" borderId="0" applyNumberFormat="0" applyBorder="0" applyAlignment="0" applyProtection="0"/>
    <xf numFmtId="0" fontId="30" fillId="49" borderId="0" applyNumberFormat="0" applyBorder="0" applyAlignment="0" applyProtection="0"/>
    <xf numFmtId="0" fontId="30" fillId="50" borderId="0" applyNumberFormat="0" applyBorder="0" applyAlignment="0" applyProtection="0"/>
    <xf numFmtId="0" fontId="31" fillId="31" borderId="0" applyNumberFormat="0" applyBorder="0" applyAlignment="0" applyProtection="0"/>
    <xf numFmtId="171" fontId="32" fillId="50" borderId="0" applyNumberFormat="0" applyBorder="0" applyAlignment="0" applyProtection="0"/>
    <xf numFmtId="171" fontId="32" fillId="50" borderId="0" applyNumberFormat="0" applyBorder="0" applyAlignment="0" applyProtection="0"/>
    <xf numFmtId="172" fontId="32" fillId="50" borderId="0" applyNumberFormat="0" applyBorder="0" applyAlignment="0" applyProtection="0"/>
    <xf numFmtId="0" fontId="30" fillId="50"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171" fontId="32" fillId="50" borderId="0" applyNumberFormat="0" applyBorder="0" applyAlignment="0" applyProtection="0"/>
    <xf numFmtId="172" fontId="32" fillId="50" borderId="0" applyNumberFormat="0" applyBorder="0" applyAlignment="0" applyProtection="0"/>
    <xf numFmtId="171" fontId="32" fillId="50" borderId="0" applyNumberFormat="0" applyBorder="0" applyAlignment="0" applyProtection="0"/>
    <xf numFmtId="171" fontId="32" fillId="50" borderId="0" applyNumberFormat="0" applyBorder="0" applyAlignment="0" applyProtection="0"/>
    <xf numFmtId="172" fontId="32" fillId="50" borderId="0" applyNumberFormat="0" applyBorder="0" applyAlignment="0" applyProtection="0"/>
    <xf numFmtId="171" fontId="32" fillId="50" borderId="0" applyNumberFormat="0" applyBorder="0" applyAlignment="0" applyProtection="0"/>
    <xf numFmtId="171" fontId="32" fillId="50" borderId="0" applyNumberFormat="0" applyBorder="0" applyAlignment="0" applyProtection="0"/>
    <xf numFmtId="172" fontId="32" fillId="50" borderId="0" applyNumberFormat="0" applyBorder="0" applyAlignment="0" applyProtection="0"/>
    <xf numFmtId="171" fontId="32" fillId="50" borderId="0" applyNumberFormat="0" applyBorder="0" applyAlignment="0" applyProtection="0"/>
    <xf numFmtId="171" fontId="32" fillId="50" borderId="0" applyNumberFormat="0" applyBorder="0" applyAlignment="0" applyProtection="0"/>
    <xf numFmtId="172" fontId="32" fillId="50" borderId="0" applyNumberFormat="0" applyBorder="0" applyAlignment="0" applyProtection="0"/>
    <xf numFmtId="171" fontId="32" fillId="50" borderId="0" applyNumberFormat="0" applyBorder="0" applyAlignment="0" applyProtection="0"/>
    <xf numFmtId="0" fontId="30" fillId="50" borderId="0" applyNumberFormat="0" applyBorder="0" applyAlignment="0" applyProtection="0"/>
    <xf numFmtId="0" fontId="30" fillId="51" borderId="0" applyNumberFormat="0" applyBorder="0" applyAlignment="0" applyProtection="0"/>
    <xf numFmtId="0" fontId="31" fillId="35" borderId="0" applyNumberFormat="0" applyBorder="0" applyAlignment="0" applyProtection="0"/>
    <xf numFmtId="171" fontId="32" fillId="51" borderId="0" applyNumberFormat="0" applyBorder="0" applyAlignment="0" applyProtection="0"/>
    <xf numFmtId="171" fontId="32" fillId="51" borderId="0" applyNumberFormat="0" applyBorder="0" applyAlignment="0" applyProtection="0"/>
    <xf numFmtId="172" fontId="32" fillId="51" borderId="0" applyNumberFormat="0" applyBorder="0" applyAlignment="0" applyProtection="0"/>
    <xf numFmtId="0" fontId="30" fillId="51"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171" fontId="32" fillId="51" borderId="0" applyNumberFormat="0" applyBorder="0" applyAlignment="0" applyProtection="0"/>
    <xf numFmtId="172" fontId="32" fillId="51" borderId="0" applyNumberFormat="0" applyBorder="0" applyAlignment="0" applyProtection="0"/>
    <xf numFmtId="171" fontId="32" fillId="51" borderId="0" applyNumberFormat="0" applyBorder="0" applyAlignment="0" applyProtection="0"/>
    <xf numFmtId="171" fontId="32" fillId="51" borderId="0" applyNumberFormat="0" applyBorder="0" applyAlignment="0" applyProtection="0"/>
    <xf numFmtId="172" fontId="32" fillId="51" borderId="0" applyNumberFormat="0" applyBorder="0" applyAlignment="0" applyProtection="0"/>
    <xf numFmtId="171" fontId="32" fillId="51" borderId="0" applyNumberFormat="0" applyBorder="0" applyAlignment="0" applyProtection="0"/>
    <xf numFmtId="171" fontId="32" fillId="51" borderId="0" applyNumberFormat="0" applyBorder="0" applyAlignment="0" applyProtection="0"/>
    <xf numFmtId="172" fontId="32" fillId="51" borderId="0" applyNumberFormat="0" applyBorder="0" applyAlignment="0" applyProtection="0"/>
    <xf numFmtId="171" fontId="32" fillId="51" borderId="0" applyNumberFormat="0" applyBorder="0" applyAlignment="0" applyProtection="0"/>
    <xf numFmtId="171" fontId="32" fillId="51" borderId="0" applyNumberFormat="0" applyBorder="0" applyAlignment="0" applyProtection="0"/>
    <xf numFmtId="172" fontId="32" fillId="51" borderId="0" applyNumberFormat="0" applyBorder="0" applyAlignment="0" applyProtection="0"/>
    <xf numFmtId="171" fontId="32" fillId="51" borderId="0" applyNumberFormat="0" applyBorder="0" applyAlignment="0" applyProtection="0"/>
    <xf numFmtId="0" fontId="30" fillId="51" borderId="0" applyNumberFormat="0" applyBorder="0" applyAlignment="0" applyProtection="0"/>
    <xf numFmtId="0" fontId="28" fillId="52" borderId="0" applyNumberFormat="0" applyBorder="0" applyAlignment="0" applyProtection="0"/>
    <xf numFmtId="0" fontId="28" fillId="52" borderId="0" applyNumberFormat="0" applyBorder="0" applyAlignment="0" applyProtection="0"/>
    <xf numFmtId="0" fontId="30" fillId="53" borderId="0" applyNumberFormat="0" applyBorder="0" applyAlignment="0" applyProtection="0"/>
    <xf numFmtId="0" fontId="30" fillId="54" borderId="0" applyNumberFormat="0" applyBorder="0" applyAlignment="0" applyProtection="0"/>
    <xf numFmtId="0" fontId="31" fillId="12" borderId="0" applyNumberFormat="0" applyBorder="0" applyAlignment="0" applyProtection="0"/>
    <xf numFmtId="171" fontId="32" fillId="54" borderId="0" applyNumberFormat="0" applyBorder="0" applyAlignment="0" applyProtection="0"/>
    <xf numFmtId="171" fontId="32" fillId="54" borderId="0" applyNumberFormat="0" applyBorder="0" applyAlignment="0" applyProtection="0"/>
    <xf numFmtId="172" fontId="32" fillId="54" borderId="0" applyNumberFormat="0" applyBorder="0" applyAlignment="0" applyProtection="0"/>
    <xf numFmtId="0" fontId="30" fillId="54"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0" fontId="31" fillId="12" borderId="0" applyNumberFormat="0" applyBorder="0" applyAlignment="0" applyProtection="0"/>
    <xf numFmtId="171" fontId="32" fillId="54" borderId="0" applyNumberFormat="0" applyBorder="0" applyAlignment="0" applyProtection="0"/>
    <xf numFmtId="172" fontId="32" fillId="54" borderId="0" applyNumberFormat="0" applyBorder="0" applyAlignment="0" applyProtection="0"/>
    <xf numFmtId="171" fontId="32" fillId="54" borderId="0" applyNumberFormat="0" applyBorder="0" applyAlignment="0" applyProtection="0"/>
    <xf numFmtId="171" fontId="32" fillId="54" borderId="0" applyNumberFormat="0" applyBorder="0" applyAlignment="0" applyProtection="0"/>
    <xf numFmtId="172" fontId="32" fillId="54" borderId="0" applyNumberFormat="0" applyBorder="0" applyAlignment="0" applyProtection="0"/>
    <xf numFmtId="171" fontId="32" fillId="54" borderId="0" applyNumberFormat="0" applyBorder="0" applyAlignment="0" applyProtection="0"/>
    <xf numFmtId="171" fontId="32" fillId="54" borderId="0" applyNumberFormat="0" applyBorder="0" applyAlignment="0" applyProtection="0"/>
    <xf numFmtId="172" fontId="32" fillId="54" borderId="0" applyNumberFormat="0" applyBorder="0" applyAlignment="0" applyProtection="0"/>
    <xf numFmtId="171" fontId="32" fillId="54" borderId="0" applyNumberFormat="0" applyBorder="0" applyAlignment="0" applyProtection="0"/>
    <xf numFmtId="171" fontId="32" fillId="54" borderId="0" applyNumberFormat="0" applyBorder="0" applyAlignment="0" applyProtection="0"/>
    <xf numFmtId="172" fontId="32" fillId="54" borderId="0" applyNumberFormat="0" applyBorder="0" applyAlignment="0" applyProtection="0"/>
    <xf numFmtId="171" fontId="32" fillId="54" borderId="0" applyNumberFormat="0" applyBorder="0" applyAlignment="0" applyProtection="0"/>
    <xf numFmtId="0" fontId="30" fillId="54" borderId="0" applyNumberFormat="0" applyBorder="0" applyAlignment="0" applyProtection="0"/>
    <xf numFmtId="0" fontId="30" fillId="54" borderId="0" applyNumberFormat="0" applyBorder="0" applyAlignment="0" applyProtection="0"/>
    <xf numFmtId="0" fontId="30" fillId="54" borderId="0" applyNumberFormat="0" applyBorder="0" applyAlignment="0" applyProtection="0"/>
    <xf numFmtId="0" fontId="28" fillId="55" borderId="0" applyNumberFormat="0" applyBorder="0" applyAlignment="0" applyProtection="0"/>
    <xf numFmtId="0" fontId="28" fillId="56" borderId="0" applyNumberFormat="0" applyBorder="0" applyAlignment="0" applyProtection="0"/>
    <xf numFmtId="0" fontId="30" fillId="57" borderId="0" applyNumberFormat="0" applyBorder="0" applyAlignment="0" applyProtection="0"/>
    <xf numFmtId="0" fontId="30" fillId="58" borderId="0" applyNumberFormat="0" applyBorder="0" applyAlignment="0" applyProtection="0"/>
    <xf numFmtId="0" fontId="31" fillId="16" borderId="0" applyNumberFormat="0" applyBorder="0" applyAlignment="0" applyProtection="0"/>
    <xf numFmtId="171" fontId="32" fillId="58" borderId="0" applyNumberFormat="0" applyBorder="0" applyAlignment="0" applyProtection="0"/>
    <xf numFmtId="171" fontId="32" fillId="58" borderId="0" applyNumberFormat="0" applyBorder="0" applyAlignment="0" applyProtection="0"/>
    <xf numFmtId="172" fontId="32" fillId="58" borderId="0" applyNumberFormat="0" applyBorder="0" applyAlignment="0" applyProtection="0"/>
    <xf numFmtId="0" fontId="30" fillId="58"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171" fontId="32" fillId="58" borderId="0" applyNumberFormat="0" applyBorder="0" applyAlignment="0" applyProtection="0"/>
    <xf numFmtId="172" fontId="32" fillId="58" borderId="0" applyNumberFormat="0" applyBorder="0" applyAlignment="0" applyProtection="0"/>
    <xf numFmtId="171" fontId="32" fillId="58" borderId="0" applyNumberFormat="0" applyBorder="0" applyAlignment="0" applyProtection="0"/>
    <xf numFmtId="171" fontId="32" fillId="58" borderId="0" applyNumberFormat="0" applyBorder="0" applyAlignment="0" applyProtection="0"/>
    <xf numFmtId="172" fontId="32" fillId="58" borderId="0" applyNumberFormat="0" applyBorder="0" applyAlignment="0" applyProtection="0"/>
    <xf numFmtId="171" fontId="32" fillId="58" borderId="0" applyNumberFormat="0" applyBorder="0" applyAlignment="0" applyProtection="0"/>
    <xf numFmtId="171" fontId="32" fillId="58" borderId="0" applyNumberFormat="0" applyBorder="0" applyAlignment="0" applyProtection="0"/>
    <xf numFmtId="172" fontId="32" fillId="58" borderId="0" applyNumberFormat="0" applyBorder="0" applyAlignment="0" applyProtection="0"/>
    <xf numFmtId="171" fontId="32" fillId="58" borderId="0" applyNumberFormat="0" applyBorder="0" applyAlignment="0" applyProtection="0"/>
    <xf numFmtId="171" fontId="32" fillId="58" borderId="0" applyNumberFormat="0" applyBorder="0" applyAlignment="0" applyProtection="0"/>
    <xf numFmtId="172" fontId="32" fillId="58" borderId="0" applyNumberFormat="0" applyBorder="0" applyAlignment="0" applyProtection="0"/>
    <xf numFmtId="171" fontId="32" fillId="58" borderId="0" applyNumberFormat="0" applyBorder="0" applyAlignment="0" applyProtection="0"/>
    <xf numFmtId="0" fontId="30" fillId="58" borderId="0" applyNumberFormat="0" applyBorder="0" applyAlignment="0" applyProtection="0"/>
    <xf numFmtId="0" fontId="30" fillId="58" borderId="0" applyNumberFormat="0" applyBorder="0" applyAlignment="0" applyProtection="0"/>
    <xf numFmtId="0" fontId="30" fillId="58" borderId="0" applyNumberFormat="0" applyBorder="0" applyAlignment="0" applyProtection="0"/>
    <xf numFmtId="0" fontId="28" fillId="55" borderId="0" applyNumberFormat="0" applyBorder="0" applyAlignment="0" applyProtection="0"/>
    <xf numFmtId="0" fontId="28" fillId="59" borderId="0" applyNumberFormat="0" applyBorder="0" applyAlignment="0" applyProtection="0"/>
    <xf numFmtId="0" fontId="30" fillId="56" borderId="0" applyNumberFormat="0" applyBorder="0" applyAlignment="0" applyProtection="0"/>
    <xf numFmtId="0" fontId="30" fillId="60" borderId="0" applyNumberFormat="0" applyBorder="0" applyAlignment="0" applyProtection="0"/>
    <xf numFmtId="0" fontId="31" fillId="20" borderId="0" applyNumberFormat="0" applyBorder="0" applyAlignment="0" applyProtection="0"/>
    <xf numFmtId="171" fontId="32" fillId="60" borderId="0" applyNumberFormat="0" applyBorder="0" applyAlignment="0" applyProtection="0"/>
    <xf numFmtId="171" fontId="32" fillId="60" borderId="0" applyNumberFormat="0" applyBorder="0" applyAlignment="0" applyProtection="0"/>
    <xf numFmtId="172" fontId="32" fillId="60" borderId="0" applyNumberFormat="0" applyBorder="0" applyAlignment="0" applyProtection="0"/>
    <xf numFmtId="0" fontId="30" fillId="6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0" fontId="31" fillId="20" borderId="0" applyNumberFormat="0" applyBorder="0" applyAlignment="0" applyProtection="0"/>
    <xf numFmtId="171" fontId="32" fillId="60" borderId="0" applyNumberFormat="0" applyBorder="0" applyAlignment="0" applyProtection="0"/>
    <xf numFmtId="172" fontId="32" fillId="60" borderId="0" applyNumberFormat="0" applyBorder="0" applyAlignment="0" applyProtection="0"/>
    <xf numFmtId="171" fontId="32" fillId="60" borderId="0" applyNumberFormat="0" applyBorder="0" applyAlignment="0" applyProtection="0"/>
    <xf numFmtId="171" fontId="32" fillId="60" borderId="0" applyNumberFormat="0" applyBorder="0" applyAlignment="0" applyProtection="0"/>
    <xf numFmtId="172" fontId="32" fillId="60" borderId="0" applyNumberFormat="0" applyBorder="0" applyAlignment="0" applyProtection="0"/>
    <xf numFmtId="171" fontId="32" fillId="60" borderId="0" applyNumberFormat="0" applyBorder="0" applyAlignment="0" applyProtection="0"/>
    <xf numFmtId="171" fontId="32" fillId="60" borderId="0" applyNumberFormat="0" applyBorder="0" applyAlignment="0" applyProtection="0"/>
    <xf numFmtId="172" fontId="32" fillId="60" borderId="0" applyNumberFormat="0" applyBorder="0" applyAlignment="0" applyProtection="0"/>
    <xf numFmtId="171" fontId="32" fillId="60" borderId="0" applyNumberFormat="0" applyBorder="0" applyAlignment="0" applyProtection="0"/>
    <xf numFmtId="171" fontId="32" fillId="60" borderId="0" applyNumberFormat="0" applyBorder="0" applyAlignment="0" applyProtection="0"/>
    <xf numFmtId="172" fontId="32" fillId="60" borderId="0" applyNumberFormat="0" applyBorder="0" applyAlignment="0" applyProtection="0"/>
    <xf numFmtId="171" fontId="32" fillId="60" borderId="0" applyNumberFormat="0" applyBorder="0" applyAlignment="0" applyProtection="0"/>
    <xf numFmtId="0" fontId="30" fillId="60" borderId="0" applyNumberFormat="0" applyBorder="0" applyAlignment="0" applyProtection="0"/>
    <xf numFmtId="0" fontId="30" fillId="60" borderId="0" applyNumberFormat="0" applyBorder="0" applyAlignment="0" applyProtection="0"/>
    <xf numFmtId="0" fontId="30" fillId="60" borderId="0" applyNumberFormat="0" applyBorder="0" applyAlignment="0" applyProtection="0"/>
    <xf numFmtId="0" fontId="28" fillId="52" borderId="0" applyNumberFormat="0" applyBorder="0" applyAlignment="0" applyProtection="0"/>
    <xf numFmtId="0" fontId="28" fillId="56" borderId="0" applyNumberFormat="0" applyBorder="0" applyAlignment="0" applyProtection="0"/>
    <xf numFmtId="0" fontId="30" fillId="56" borderId="0" applyNumberFormat="0" applyBorder="0" applyAlignment="0" applyProtection="0"/>
    <xf numFmtId="0" fontId="30" fillId="49" borderId="0" applyNumberFormat="0" applyBorder="0" applyAlignment="0" applyProtection="0"/>
    <xf numFmtId="0" fontId="31" fillId="24" borderId="0" applyNumberFormat="0" applyBorder="0" applyAlignment="0" applyProtection="0"/>
    <xf numFmtId="171" fontId="32" fillId="49" borderId="0" applyNumberFormat="0" applyBorder="0" applyAlignment="0" applyProtection="0"/>
    <xf numFmtId="171" fontId="32" fillId="49" borderId="0" applyNumberFormat="0" applyBorder="0" applyAlignment="0" applyProtection="0"/>
    <xf numFmtId="172" fontId="32" fillId="49" borderId="0" applyNumberFormat="0" applyBorder="0" applyAlignment="0" applyProtection="0"/>
    <xf numFmtId="0" fontId="30" fillId="49"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171" fontId="32" fillId="49" borderId="0" applyNumberFormat="0" applyBorder="0" applyAlignment="0" applyProtection="0"/>
    <xf numFmtId="172" fontId="32" fillId="49" borderId="0" applyNumberFormat="0" applyBorder="0" applyAlignment="0" applyProtection="0"/>
    <xf numFmtId="171" fontId="32" fillId="49" borderId="0" applyNumberFormat="0" applyBorder="0" applyAlignment="0" applyProtection="0"/>
    <xf numFmtId="171" fontId="32" fillId="49" borderId="0" applyNumberFormat="0" applyBorder="0" applyAlignment="0" applyProtection="0"/>
    <xf numFmtId="172" fontId="32" fillId="49" borderId="0" applyNumberFormat="0" applyBorder="0" applyAlignment="0" applyProtection="0"/>
    <xf numFmtId="171" fontId="32" fillId="49" borderId="0" applyNumberFormat="0" applyBorder="0" applyAlignment="0" applyProtection="0"/>
    <xf numFmtId="171" fontId="32" fillId="49" borderId="0" applyNumberFormat="0" applyBorder="0" applyAlignment="0" applyProtection="0"/>
    <xf numFmtId="172" fontId="32" fillId="49" borderId="0" applyNumberFormat="0" applyBorder="0" applyAlignment="0" applyProtection="0"/>
    <xf numFmtId="171" fontId="32" fillId="49" borderId="0" applyNumberFormat="0" applyBorder="0" applyAlignment="0" applyProtection="0"/>
    <xf numFmtId="171" fontId="32" fillId="49" borderId="0" applyNumberFormat="0" applyBorder="0" applyAlignment="0" applyProtection="0"/>
    <xf numFmtId="172" fontId="32" fillId="49" borderId="0" applyNumberFormat="0" applyBorder="0" applyAlignment="0" applyProtection="0"/>
    <xf numFmtId="171" fontId="32"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30" fillId="49" borderId="0" applyNumberFormat="0" applyBorder="0" applyAlignment="0" applyProtection="0"/>
    <xf numFmtId="0" fontId="28" fillId="61" borderId="0" applyNumberFormat="0" applyBorder="0" applyAlignment="0" applyProtection="0"/>
    <xf numFmtId="0" fontId="28" fillId="52" borderId="0" applyNumberFormat="0" applyBorder="0" applyAlignment="0" applyProtection="0"/>
    <xf numFmtId="0" fontId="30" fillId="53" borderId="0" applyNumberFormat="0" applyBorder="0" applyAlignment="0" applyProtection="0"/>
    <xf numFmtId="0" fontId="30" fillId="50" borderId="0" applyNumberFormat="0" applyBorder="0" applyAlignment="0" applyProtection="0"/>
    <xf numFmtId="0" fontId="31" fillId="28" borderId="0" applyNumberFormat="0" applyBorder="0" applyAlignment="0" applyProtection="0"/>
    <xf numFmtId="171" fontId="32" fillId="50" borderId="0" applyNumberFormat="0" applyBorder="0" applyAlignment="0" applyProtection="0"/>
    <xf numFmtId="171" fontId="32" fillId="50" borderId="0" applyNumberFormat="0" applyBorder="0" applyAlignment="0" applyProtection="0"/>
    <xf numFmtId="172" fontId="32" fillId="50" borderId="0" applyNumberFormat="0" applyBorder="0" applyAlignment="0" applyProtection="0"/>
    <xf numFmtId="0" fontId="30" fillId="50"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171" fontId="32" fillId="50" borderId="0" applyNumberFormat="0" applyBorder="0" applyAlignment="0" applyProtection="0"/>
    <xf numFmtId="172" fontId="32" fillId="50" borderId="0" applyNumberFormat="0" applyBorder="0" applyAlignment="0" applyProtection="0"/>
    <xf numFmtId="171" fontId="32" fillId="50" borderId="0" applyNumberFormat="0" applyBorder="0" applyAlignment="0" applyProtection="0"/>
    <xf numFmtId="171" fontId="32" fillId="50" borderId="0" applyNumberFormat="0" applyBorder="0" applyAlignment="0" applyProtection="0"/>
    <xf numFmtId="172" fontId="32" fillId="50" borderId="0" applyNumberFormat="0" applyBorder="0" applyAlignment="0" applyProtection="0"/>
    <xf numFmtId="171" fontId="32" fillId="50" borderId="0" applyNumberFormat="0" applyBorder="0" applyAlignment="0" applyProtection="0"/>
    <xf numFmtId="171" fontId="32" fillId="50" borderId="0" applyNumberFormat="0" applyBorder="0" applyAlignment="0" applyProtection="0"/>
    <xf numFmtId="172" fontId="32" fillId="50" borderId="0" applyNumberFormat="0" applyBorder="0" applyAlignment="0" applyProtection="0"/>
    <xf numFmtId="171" fontId="32" fillId="50" borderId="0" applyNumberFormat="0" applyBorder="0" applyAlignment="0" applyProtection="0"/>
    <xf numFmtId="171" fontId="32" fillId="50" borderId="0" applyNumberFormat="0" applyBorder="0" applyAlignment="0" applyProtection="0"/>
    <xf numFmtId="172" fontId="32" fillId="50" borderId="0" applyNumberFormat="0" applyBorder="0" applyAlignment="0" applyProtection="0"/>
    <xf numFmtId="171" fontId="32"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30" fillId="50" borderId="0" applyNumberFormat="0" applyBorder="0" applyAlignment="0" applyProtection="0"/>
    <xf numFmtId="0" fontId="28" fillId="55" borderId="0" applyNumberFormat="0" applyBorder="0" applyAlignment="0" applyProtection="0"/>
    <xf numFmtId="0" fontId="28" fillId="62" borderId="0" applyNumberFormat="0" applyBorder="0" applyAlignment="0" applyProtection="0"/>
    <xf numFmtId="0" fontId="30" fillId="62" borderId="0" applyNumberFormat="0" applyBorder="0" applyAlignment="0" applyProtection="0"/>
    <xf numFmtId="0" fontId="30" fillId="63" borderId="0" applyNumberFormat="0" applyBorder="0" applyAlignment="0" applyProtection="0"/>
    <xf numFmtId="0" fontId="31" fillId="32" borderId="0" applyNumberFormat="0" applyBorder="0" applyAlignment="0" applyProtection="0"/>
    <xf numFmtId="171" fontId="32" fillId="63" borderId="0" applyNumberFormat="0" applyBorder="0" applyAlignment="0" applyProtection="0"/>
    <xf numFmtId="171" fontId="32" fillId="63" borderId="0" applyNumberFormat="0" applyBorder="0" applyAlignment="0" applyProtection="0"/>
    <xf numFmtId="172" fontId="32" fillId="63" borderId="0" applyNumberFormat="0" applyBorder="0" applyAlignment="0" applyProtection="0"/>
    <xf numFmtId="0" fontId="30" fillId="63"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171" fontId="32" fillId="63" borderId="0" applyNumberFormat="0" applyBorder="0" applyAlignment="0" applyProtection="0"/>
    <xf numFmtId="172" fontId="32" fillId="63" borderId="0" applyNumberFormat="0" applyBorder="0" applyAlignment="0" applyProtection="0"/>
    <xf numFmtId="171" fontId="32" fillId="63" borderId="0" applyNumberFormat="0" applyBorder="0" applyAlignment="0" applyProtection="0"/>
    <xf numFmtId="171" fontId="32" fillId="63" borderId="0" applyNumberFormat="0" applyBorder="0" applyAlignment="0" applyProtection="0"/>
    <xf numFmtId="172" fontId="32" fillId="63" borderId="0" applyNumberFormat="0" applyBorder="0" applyAlignment="0" applyProtection="0"/>
    <xf numFmtId="171" fontId="32" fillId="63" borderId="0" applyNumberFormat="0" applyBorder="0" applyAlignment="0" applyProtection="0"/>
    <xf numFmtId="171" fontId="32" fillId="63" borderId="0" applyNumberFormat="0" applyBorder="0" applyAlignment="0" applyProtection="0"/>
    <xf numFmtId="172" fontId="32" fillId="63" borderId="0" applyNumberFormat="0" applyBorder="0" applyAlignment="0" applyProtection="0"/>
    <xf numFmtId="171" fontId="32" fillId="63" borderId="0" applyNumberFormat="0" applyBorder="0" applyAlignment="0" applyProtection="0"/>
    <xf numFmtId="171" fontId="32" fillId="63" borderId="0" applyNumberFormat="0" applyBorder="0" applyAlignment="0" applyProtection="0"/>
    <xf numFmtId="172" fontId="32" fillId="63" borderId="0" applyNumberFormat="0" applyBorder="0" applyAlignment="0" applyProtection="0"/>
    <xf numFmtId="171" fontId="32" fillId="63" borderId="0" applyNumberFormat="0" applyBorder="0" applyAlignment="0" applyProtection="0"/>
    <xf numFmtId="0" fontId="30" fillId="63" borderId="0" applyNumberFormat="0" applyBorder="0" applyAlignment="0" applyProtection="0"/>
    <xf numFmtId="0" fontId="30" fillId="63" borderId="0" applyNumberFormat="0" applyBorder="0" applyAlignment="0" applyProtection="0"/>
    <xf numFmtId="0" fontId="30" fillId="63" borderId="0" applyNumberFormat="0" applyBorder="0" applyAlignment="0" applyProtection="0"/>
    <xf numFmtId="0" fontId="33" fillId="39" borderId="0" applyNumberFormat="0" applyBorder="0" applyAlignment="0" applyProtection="0"/>
    <xf numFmtId="0" fontId="34" fillId="6" borderId="0" applyNumberFormat="0" applyBorder="0" applyAlignment="0" applyProtection="0"/>
    <xf numFmtId="171" fontId="35" fillId="39" borderId="0" applyNumberFormat="0" applyBorder="0" applyAlignment="0" applyProtection="0"/>
    <xf numFmtId="171" fontId="35" fillId="39" borderId="0" applyNumberFormat="0" applyBorder="0" applyAlignment="0" applyProtection="0"/>
    <xf numFmtId="172" fontId="35" fillId="39" borderId="0" applyNumberFormat="0" applyBorder="0" applyAlignment="0" applyProtection="0"/>
    <xf numFmtId="0" fontId="33" fillId="39"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171" fontId="35" fillId="39" borderId="0" applyNumberFormat="0" applyBorder="0" applyAlignment="0" applyProtection="0"/>
    <xf numFmtId="172" fontId="35" fillId="39" borderId="0" applyNumberFormat="0" applyBorder="0" applyAlignment="0" applyProtection="0"/>
    <xf numFmtId="171" fontId="35" fillId="39" borderId="0" applyNumberFormat="0" applyBorder="0" applyAlignment="0" applyProtection="0"/>
    <xf numFmtId="171" fontId="35" fillId="39" borderId="0" applyNumberFormat="0" applyBorder="0" applyAlignment="0" applyProtection="0"/>
    <xf numFmtId="172" fontId="35" fillId="39" borderId="0" applyNumberFormat="0" applyBorder="0" applyAlignment="0" applyProtection="0"/>
    <xf numFmtId="171" fontId="35" fillId="39" borderId="0" applyNumberFormat="0" applyBorder="0" applyAlignment="0" applyProtection="0"/>
    <xf numFmtId="171" fontId="35" fillId="39" borderId="0" applyNumberFormat="0" applyBorder="0" applyAlignment="0" applyProtection="0"/>
    <xf numFmtId="172" fontId="35" fillId="39" borderId="0" applyNumberFormat="0" applyBorder="0" applyAlignment="0" applyProtection="0"/>
    <xf numFmtId="171" fontId="35" fillId="39" borderId="0" applyNumberFormat="0" applyBorder="0" applyAlignment="0" applyProtection="0"/>
    <xf numFmtId="171" fontId="35" fillId="39" borderId="0" applyNumberFormat="0" applyBorder="0" applyAlignment="0" applyProtection="0"/>
    <xf numFmtId="172" fontId="35" fillId="39" borderId="0" applyNumberFormat="0" applyBorder="0" applyAlignment="0" applyProtection="0"/>
    <xf numFmtId="171" fontId="35" fillId="39" borderId="0" applyNumberFormat="0" applyBorder="0" applyAlignment="0" applyProtection="0"/>
    <xf numFmtId="0" fontId="33" fillId="39" borderId="0" applyNumberFormat="0" applyBorder="0" applyAlignment="0" applyProtection="0"/>
    <xf numFmtId="173" fontId="36" fillId="0" borderId="0" applyFill="0" applyBorder="0" applyAlignment="0"/>
    <xf numFmtId="173" fontId="37" fillId="0" borderId="0" applyFill="0" applyBorder="0" applyAlignment="0"/>
    <xf numFmtId="173" fontId="37" fillId="0" borderId="0" applyFill="0" applyBorder="0" applyAlignment="0"/>
    <xf numFmtId="173" fontId="37" fillId="0" borderId="0" applyFill="0" applyBorder="0" applyAlignment="0"/>
    <xf numFmtId="174" fontId="38" fillId="0" borderId="0" applyFill="0" applyBorder="0" applyAlignment="0"/>
    <xf numFmtId="174" fontId="38" fillId="0" borderId="0" applyFill="0" applyBorder="0" applyAlignment="0"/>
    <xf numFmtId="173" fontId="37" fillId="0" borderId="0" applyFill="0" applyBorder="0" applyAlignment="0"/>
    <xf numFmtId="173" fontId="37" fillId="0" borderId="0" applyFill="0" applyBorder="0" applyAlignment="0"/>
    <xf numFmtId="173" fontId="37" fillId="0" borderId="0" applyFill="0" applyBorder="0" applyAlignment="0"/>
    <xf numFmtId="173" fontId="37" fillId="0" borderId="0" applyFill="0" applyBorder="0" applyAlignment="0"/>
    <xf numFmtId="173" fontId="37" fillId="0" borderId="0" applyFill="0" applyBorder="0" applyAlignment="0"/>
    <xf numFmtId="173" fontId="37" fillId="0" borderId="0" applyFill="0" applyBorder="0" applyAlignment="0"/>
    <xf numFmtId="175" fontId="38" fillId="0" borderId="0" applyFill="0" applyBorder="0" applyAlignment="0"/>
    <xf numFmtId="176" fontId="38" fillId="0" borderId="0" applyFill="0" applyBorder="0" applyAlignment="0"/>
    <xf numFmtId="177" fontId="38" fillId="0" borderId="0" applyFill="0" applyBorder="0" applyAlignment="0"/>
    <xf numFmtId="178" fontId="38" fillId="0" borderId="0" applyFill="0" applyBorder="0" applyAlignment="0"/>
    <xf numFmtId="174" fontId="38" fillId="0" borderId="0" applyFill="0" applyBorder="0" applyAlignment="0"/>
    <xf numFmtId="179" fontId="38" fillId="0" borderId="0" applyFill="0" applyBorder="0" applyAlignment="0"/>
    <xf numFmtId="175" fontId="38" fillId="0" borderId="0" applyFill="0" applyBorder="0" applyAlignment="0"/>
    <xf numFmtId="0" fontId="39" fillId="64" borderId="41" applyNumberFormat="0" applyAlignment="0" applyProtection="0"/>
    <xf numFmtId="0" fontId="40" fillId="9" borderId="35" applyNumberFormat="0" applyAlignment="0" applyProtection="0"/>
    <xf numFmtId="0" fontId="39" fillId="64" borderId="41" applyNumberFormat="0" applyAlignment="0" applyProtection="0"/>
    <xf numFmtId="0" fontId="39" fillId="64" borderId="41" applyNumberFormat="0" applyAlignment="0" applyProtection="0"/>
    <xf numFmtId="0" fontId="39" fillId="64" borderId="41" applyNumberFormat="0" applyAlignment="0" applyProtection="0"/>
    <xf numFmtId="0" fontId="39" fillId="64" borderId="41" applyNumberFormat="0" applyAlignment="0" applyProtection="0"/>
    <xf numFmtId="171" fontId="41" fillId="64" borderId="41" applyNumberFormat="0" applyAlignment="0" applyProtection="0"/>
    <xf numFmtId="0" fontId="39" fillId="64" borderId="41" applyNumberFormat="0" applyAlignment="0" applyProtection="0"/>
    <xf numFmtId="0" fontId="39" fillId="64" borderId="41" applyNumberFormat="0" applyAlignment="0" applyProtection="0"/>
    <xf numFmtId="0" fontId="39" fillId="64" borderId="41" applyNumberFormat="0" applyAlignment="0" applyProtection="0"/>
    <xf numFmtId="0" fontId="39" fillId="64" borderId="41" applyNumberFormat="0" applyAlignment="0" applyProtection="0"/>
    <xf numFmtId="171" fontId="41" fillId="64" borderId="41" applyNumberFormat="0" applyAlignment="0" applyProtection="0"/>
    <xf numFmtId="0" fontId="39" fillId="64" borderId="41" applyNumberFormat="0" applyAlignment="0" applyProtection="0"/>
    <xf numFmtId="0" fontId="39" fillId="64" borderId="41" applyNumberFormat="0" applyAlignment="0" applyProtection="0"/>
    <xf numFmtId="0" fontId="39" fillId="64" borderId="41" applyNumberFormat="0" applyAlignment="0" applyProtection="0"/>
    <xf numFmtId="0" fontId="39" fillId="64" borderId="41" applyNumberFormat="0" applyAlignment="0" applyProtection="0"/>
    <xf numFmtId="0" fontId="39" fillId="64" borderId="41" applyNumberFormat="0" applyAlignment="0" applyProtection="0"/>
    <xf numFmtId="0" fontId="39" fillId="64" borderId="41" applyNumberFormat="0" applyAlignment="0" applyProtection="0"/>
    <xf numFmtId="0" fontId="39" fillId="64" borderId="41" applyNumberFormat="0" applyAlignment="0" applyProtection="0"/>
    <xf numFmtId="0" fontId="39" fillId="64" borderId="41" applyNumberFormat="0" applyAlignment="0" applyProtection="0"/>
    <xf numFmtId="0" fontId="39" fillId="64" borderId="41" applyNumberFormat="0" applyAlignment="0" applyProtection="0"/>
    <xf numFmtId="0" fontId="39" fillId="64" borderId="41" applyNumberFormat="0" applyAlignment="0" applyProtection="0"/>
    <xf numFmtId="0" fontId="39" fillId="64" borderId="41" applyNumberFormat="0" applyAlignment="0" applyProtection="0"/>
    <xf numFmtId="172" fontId="41" fillId="64" borderId="41" applyNumberFormat="0" applyAlignment="0" applyProtection="0"/>
    <xf numFmtId="0" fontId="39" fillId="64" borderId="41" applyNumberFormat="0" applyAlignment="0" applyProtection="0"/>
    <xf numFmtId="0" fontId="39" fillId="64" borderId="41" applyNumberFormat="0" applyAlignment="0" applyProtection="0"/>
    <xf numFmtId="0" fontId="39" fillId="64" borderId="41" applyNumberFormat="0" applyAlignment="0" applyProtection="0"/>
    <xf numFmtId="0" fontId="39" fillId="64" borderId="41" applyNumberFormat="0" applyAlignment="0" applyProtection="0"/>
    <xf numFmtId="0" fontId="39" fillId="64" borderId="41" applyNumberFormat="0" applyAlignment="0" applyProtection="0"/>
    <xf numFmtId="0" fontId="39" fillId="64" borderId="41" applyNumberFormat="0" applyAlignment="0" applyProtection="0"/>
    <xf numFmtId="0" fontId="39" fillId="64" borderId="41" applyNumberFormat="0" applyAlignment="0" applyProtection="0"/>
    <xf numFmtId="0" fontId="39" fillId="64" borderId="41" applyNumberFormat="0" applyAlignment="0" applyProtection="0"/>
    <xf numFmtId="0" fontId="39" fillId="64" borderId="41" applyNumberFormat="0" applyAlignment="0" applyProtection="0"/>
    <xf numFmtId="0" fontId="39" fillId="64" borderId="41" applyNumberFormat="0" applyAlignment="0" applyProtection="0"/>
    <xf numFmtId="0" fontId="39" fillId="64" borderId="41" applyNumberFormat="0" applyAlignment="0" applyProtection="0"/>
    <xf numFmtId="0" fontId="39" fillId="64" borderId="41" applyNumberFormat="0" applyAlignment="0" applyProtection="0"/>
    <xf numFmtId="0" fontId="39" fillId="64" borderId="41" applyNumberFormat="0" applyAlignment="0" applyProtection="0"/>
    <xf numFmtId="0" fontId="39" fillId="64" borderId="41" applyNumberFormat="0" applyAlignment="0" applyProtection="0"/>
    <xf numFmtId="0" fontId="39" fillId="64" borderId="41" applyNumberFormat="0" applyAlignment="0" applyProtection="0"/>
    <xf numFmtId="0" fontId="39" fillId="64" borderId="41" applyNumberFormat="0" applyAlignment="0" applyProtection="0"/>
    <xf numFmtId="0" fontId="39" fillId="64" borderId="41" applyNumberFormat="0" applyAlignment="0" applyProtection="0"/>
    <xf numFmtId="0" fontId="39" fillId="64" borderId="41" applyNumberFormat="0" applyAlignment="0" applyProtection="0"/>
    <xf numFmtId="0" fontId="39" fillId="64" borderId="41" applyNumberFormat="0" applyAlignment="0" applyProtection="0"/>
    <xf numFmtId="0" fontId="39" fillId="64" borderId="41" applyNumberFormat="0" applyAlignment="0" applyProtection="0"/>
    <xf numFmtId="0" fontId="40" fillId="9" borderId="35" applyNumberFormat="0" applyAlignment="0" applyProtection="0"/>
    <xf numFmtId="0" fontId="39" fillId="64" borderId="41" applyNumberFormat="0" applyAlignment="0" applyProtection="0"/>
    <xf numFmtId="0" fontId="39" fillId="64" borderId="41" applyNumberFormat="0" applyAlignment="0" applyProtection="0"/>
    <xf numFmtId="0" fontId="39" fillId="64" borderId="41" applyNumberFormat="0" applyAlignment="0" applyProtection="0"/>
    <xf numFmtId="0" fontId="39" fillId="64" borderId="41" applyNumberFormat="0" applyAlignment="0" applyProtection="0"/>
    <xf numFmtId="0" fontId="40" fillId="9" borderId="35" applyNumberFormat="0" applyAlignment="0" applyProtection="0"/>
    <xf numFmtId="0" fontId="39" fillId="64" borderId="41" applyNumberFormat="0" applyAlignment="0" applyProtection="0"/>
    <xf numFmtId="0" fontId="39" fillId="64" borderId="41" applyNumberFormat="0" applyAlignment="0" applyProtection="0"/>
    <xf numFmtId="0" fontId="39" fillId="64" borderId="41" applyNumberFormat="0" applyAlignment="0" applyProtection="0"/>
    <xf numFmtId="0" fontId="39" fillId="64" borderId="41" applyNumberFormat="0" applyAlignment="0" applyProtection="0"/>
    <xf numFmtId="0" fontId="40" fillId="9" borderId="35" applyNumberFormat="0" applyAlignment="0" applyProtection="0"/>
    <xf numFmtId="0" fontId="39" fillId="64" borderId="41" applyNumberFormat="0" applyAlignment="0" applyProtection="0"/>
    <xf numFmtId="0" fontId="39" fillId="64" borderId="41" applyNumberFormat="0" applyAlignment="0" applyProtection="0"/>
    <xf numFmtId="0" fontId="39" fillId="64" borderId="41" applyNumberFormat="0" applyAlignment="0" applyProtection="0"/>
    <xf numFmtId="0" fontId="39" fillId="64" borderId="41" applyNumberFormat="0" applyAlignment="0" applyProtection="0"/>
    <xf numFmtId="0" fontId="40" fillId="9" borderId="35" applyNumberFormat="0" applyAlignment="0" applyProtection="0"/>
    <xf numFmtId="0" fontId="39" fillId="64" borderId="41" applyNumberFormat="0" applyAlignment="0" applyProtection="0"/>
    <xf numFmtId="0" fontId="39" fillId="64" borderId="41" applyNumberFormat="0" applyAlignment="0" applyProtection="0"/>
    <xf numFmtId="0" fontId="39" fillId="64" borderId="41" applyNumberFormat="0" applyAlignment="0" applyProtection="0"/>
    <xf numFmtId="0" fontId="39" fillId="64" borderId="41" applyNumberFormat="0" applyAlignment="0" applyProtection="0"/>
    <xf numFmtId="0" fontId="40" fillId="9" borderId="35" applyNumberFormat="0" applyAlignment="0" applyProtection="0"/>
    <xf numFmtId="0" fontId="39" fillId="64" borderId="41" applyNumberFormat="0" applyAlignment="0" applyProtection="0"/>
    <xf numFmtId="0" fontId="39" fillId="64" borderId="41" applyNumberFormat="0" applyAlignment="0" applyProtection="0"/>
    <xf numFmtId="0" fontId="39" fillId="64" borderId="41" applyNumberFormat="0" applyAlignment="0" applyProtection="0"/>
    <xf numFmtId="0" fontId="39" fillId="64" borderId="41" applyNumberFormat="0" applyAlignment="0" applyProtection="0"/>
    <xf numFmtId="0" fontId="40" fillId="9" borderId="35" applyNumberFormat="0" applyAlignment="0" applyProtection="0"/>
    <xf numFmtId="0" fontId="39" fillId="64" borderId="41" applyNumberFormat="0" applyAlignment="0" applyProtection="0"/>
    <xf numFmtId="0" fontId="39" fillId="64" borderId="41" applyNumberFormat="0" applyAlignment="0" applyProtection="0"/>
    <xf numFmtId="0" fontId="39" fillId="64" borderId="41" applyNumberFormat="0" applyAlignment="0" applyProtection="0"/>
    <xf numFmtId="0" fontId="39" fillId="64" borderId="41" applyNumberFormat="0" applyAlignment="0" applyProtection="0"/>
    <xf numFmtId="0" fontId="40" fillId="9" borderId="35" applyNumberFormat="0" applyAlignment="0" applyProtection="0"/>
    <xf numFmtId="0" fontId="39" fillId="64" borderId="41" applyNumberFormat="0" applyAlignment="0" applyProtection="0"/>
    <xf numFmtId="0" fontId="39" fillId="64" borderId="41" applyNumberFormat="0" applyAlignment="0" applyProtection="0"/>
    <xf numFmtId="0" fontId="39" fillId="64" borderId="41" applyNumberFormat="0" applyAlignment="0" applyProtection="0"/>
    <xf numFmtId="0" fontId="39" fillId="64" borderId="41" applyNumberFormat="0" applyAlignment="0" applyProtection="0"/>
    <xf numFmtId="171" fontId="41" fillId="64" borderId="41" applyNumberFormat="0" applyAlignment="0" applyProtection="0"/>
    <xf numFmtId="172" fontId="41" fillId="64" borderId="41" applyNumberFormat="0" applyAlignment="0" applyProtection="0"/>
    <xf numFmtId="171" fontId="41" fillId="64" borderId="41" applyNumberFormat="0" applyAlignment="0" applyProtection="0"/>
    <xf numFmtId="171" fontId="41" fillId="64" borderId="41" applyNumberFormat="0" applyAlignment="0" applyProtection="0"/>
    <xf numFmtId="172" fontId="41" fillId="64" borderId="41" applyNumberFormat="0" applyAlignment="0" applyProtection="0"/>
    <xf numFmtId="171" fontId="41" fillId="64" borderId="41" applyNumberFormat="0" applyAlignment="0" applyProtection="0"/>
    <xf numFmtId="171" fontId="41" fillId="64" borderId="41" applyNumberFormat="0" applyAlignment="0" applyProtection="0"/>
    <xf numFmtId="172" fontId="41" fillId="64" borderId="41" applyNumberFormat="0" applyAlignment="0" applyProtection="0"/>
    <xf numFmtId="171" fontId="41" fillId="64" borderId="41" applyNumberFormat="0" applyAlignment="0" applyProtection="0"/>
    <xf numFmtId="171" fontId="41" fillId="64" borderId="41" applyNumberFormat="0" applyAlignment="0" applyProtection="0"/>
    <xf numFmtId="172" fontId="41" fillId="64" borderId="41" applyNumberFormat="0" applyAlignment="0" applyProtection="0"/>
    <xf numFmtId="171" fontId="41" fillId="64" borderId="41" applyNumberFormat="0" applyAlignment="0" applyProtection="0"/>
    <xf numFmtId="0" fontId="39" fillId="64" borderId="41" applyNumberFormat="0" applyAlignment="0" applyProtection="0"/>
    <xf numFmtId="0" fontId="42" fillId="65" borderId="42" applyNumberFormat="0" applyAlignment="0" applyProtection="0"/>
    <xf numFmtId="0" fontId="43" fillId="10" borderId="38" applyNumberFormat="0" applyAlignment="0" applyProtection="0"/>
    <xf numFmtId="171" fontId="44" fillId="65" borderId="42" applyNumberFormat="0" applyAlignment="0" applyProtection="0"/>
    <xf numFmtId="171" fontId="44" fillId="65" borderId="42" applyNumberFormat="0" applyAlignment="0" applyProtection="0"/>
    <xf numFmtId="171" fontId="44" fillId="65" borderId="42" applyNumberFormat="0" applyAlignment="0" applyProtection="0"/>
    <xf numFmtId="172" fontId="44" fillId="65" borderId="42" applyNumberFormat="0" applyAlignment="0" applyProtection="0"/>
    <xf numFmtId="171" fontId="44" fillId="65" borderId="42" applyNumberFormat="0" applyAlignment="0" applyProtection="0"/>
    <xf numFmtId="0" fontId="42" fillId="65" borderId="42" applyNumberFormat="0" applyAlignment="0" applyProtection="0"/>
    <xf numFmtId="171" fontId="44" fillId="65" borderId="42" applyNumberFormat="0" applyAlignment="0" applyProtection="0"/>
    <xf numFmtId="172" fontId="44" fillId="65" borderId="42" applyNumberFormat="0" applyAlignment="0" applyProtection="0"/>
    <xf numFmtId="171" fontId="44" fillId="65" borderId="42" applyNumberFormat="0" applyAlignment="0" applyProtection="0"/>
    <xf numFmtId="171" fontId="44" fillId="65" borderId="42" applyNumberFormat="0" applyAlignment="0" applyProtection="0"/>
    <xf numFmtId="172" fontId="44" fillId="65" borderId="42" applyNumberFormat="0" applyAlignment="0" applyProtection="0"/>
    <xf numFmtId="171" fontId="44" fillId="65" borderId="42" applyNumberFormat="0" applyAlignment="0" applyProtection="0"/>
    <xf numFmtId="171" fontId="44" fillId="65" borderId="42" applyNumberFormat="0" applyAlignment="0" applyProtection="0"/>
    <xf numFmtId="172" fontId="44" fillId="65" borderId="42" applyNumberFormat="0" applyAlignment="0" applyProtection="0"/>
    <xf numFmtId="171" fontId="44" fillId="65" borderId="42" applyNumberFormat="0" applyAlignment="0" applyProtection="0"/>
    <xf numFmtId="171" fontId="44" fillId="65" borderId="42" applyNumberFormat="0" applyAlignment="0" applyProtection="0"/>
    <xf numFmtId="172" fontId="44" fillId="65" borderId="42" applyNumberFormat="0" applyAlignment="0" applyProtection="0"/>
    <xf numFmtId="171" fontId="44" fillId="65" borderId="42" applyNumberFormat="0" applyAlignment="0" applyProtection="0"/>
    <xf numFmtId="171" fontId="44" fillId="65" borderId="42" applyNumberFormat="0" applyAlignment="0" applyProtection="0"/>
    <xf numFmtId="172" fontId="44" fillId="65" borderId="42" applyNumberFormat="0" applyAlignment="0" applyProtection="0"/>
    <xf numFmtId="171" fontId="44" fillId="65" borderId="42" applyNumberFormat="0" applyAlignment="0" applyProtection="0"/>
    <xf numFmtId="172" fontId="44" fillId="65" borderId="42" applyNumberFormat="0" applyAlignment="0" applyProtection="0"/>
    <xf numFmtId="0" fontId="43" fillId="10" borderId="38" applyNumberFormat="0" applyAlignment="0" applyProtection="0"/>
    <xf numFmtId="171" fontId="44" fillId="65" borderId="42" applyNumberFormat="0" applyAlignment="0" applyProtection="0"/>
    <xf numFmtId="171" fontId="44" fillId="65" borderId="42" applyNumberFormat="0" applyAlignment="0" applyProtection="0"/>
    <xf numFmtId="172" fontId="44" fillId="65" borderId="42" applyNumberFormat="0" applyAlignment="0" applyProtection="0"/>
    <xf numFmtId="171" fontId="44" fillId="65" borderId="42" applyNumberFormat="0" applyAlignment="0" applyProtection="0"/>
    <xf numFmtId="171" fontId="44" fillId="65" borderId="42" applyNumberFormat="0" applyAlignment="0" applyProtection="0"/>
    <xf numFmtId="172" fontId="44" fillId="65" borderId="42" applyNumberFormat="0" applyAlignment="0" applyProtection="0"/>
    <xf numFmtId="171" fontId="44" fillId="65" borderId="42" applyNumberFormat="0" applyAlignment="0" applyProtection="0"/>
    <xf numFmtId="171" fontId="44" fillId="65" borderId="42" applyNumberFormat="0" applyAlignment="0" applyProtection="0"/>
    <xf numFmtId="172" fontId="44" fillId="65" borderId="42" applyNumberFormat="0" applyAlignment="0" applyProtection="0"/>
    <xf numFmtId="171" fontId="44" fillId="65" borderId="42" applyNumberFormat="0" applyAlignment="0" applyProtection="0"/>
    <xf numFmtId="171" fontId="44" fillId="65" borderId="42" applyNumberFormat="0" applyAlignment="0" applyProtection="0"/>
    <xf numFmtId="172" fontId="44" fillId="65" borderId="42" applyNumberFormat="0" applyAlignment="0" applyProtection="0"/>
    <xf numFmtId="171" fontId="44" fillId="65" borderId="42" applyNumberFormat="0" applyAlignment="0" applyProtection="0"/>
    <xf numFmtId="171" fontId="44" fillId="65" borderId="42" applyNumberFormat="0" applyAlignment="0" applyProtection="0"/>
    <xf numFmtId="172" fontId="44" fillId="65" borderId="42" applyNumberFormat="0" applyAlignment="0" applyProtection="0"/>
    <xf numFmtId="171" fontId="44" fillId="65" borderId="42" applyNumberFormat="0" applyAlignment="0" applyProtection="0"/>
    <xf numFmtId="171" fontId="44" fillId="65" borderId="42" applyNumberFormat="0" applyAlignment="0" applyProtection="0"/>
    <xf numFmtId="172" fontId="44" fillId="65" borderId="42" applyNumberFormat="0" applyAlignment="0" applyProtection="0"/>
    <xf numFmtId="171" fontId="44" fillId="65" borderId="42" applyNumberFormat="0" applyAlignment="0" applyProtection="0"/>
    <xf numFmtId="172" fontId="44" fillId="65" borderId="42" applyNumberFormat="0" applyAlignment="0" applyProtection="0"/>
    <xf numFmtId="171" fontId="44" fillId="65" borderId="42" applyNumberFormat="0" applyAlignment="0" applyProtection="0"/>
    <xf numFmtId="171" fontId="44" fillId="65" borderId="42" applyNumberFormat="0" applyAlignment="0" applyProtection="0"/>
    <xf numFmtId="171" fontId="44" fillId="65" borderId="42" applyNumberFormat="0" applyAlignment="0" applyProtection="0"/>
    <xf numFmtId="172" fontId="44" fillId="65" borderId="42" applyNumberFormat="0" applyAlignment="0" applyProtection="0"/>
    <xf numFmtId="171" fontId="44" fillId="65" borderId="42" applyNumberFormat="0" applyAlignment="0" applyProtection="0"/>
    <xf numFmtId="171" fontId="44" fillId="65" borderId="42" applyNumberFormat="0" applyAlignment="0" applyProtection="0"/>
    <xf numFmtId="172" fontId="44" fillId="65" borderId="42" applyNumberFormat="0" applyAlignment="0" applyProtection="0"/>
    <xf numFmtId="171" fontId="44" fillId="65" borderId="42" applyNumberFormat="0" applyAlignment="0" applyProtection="0"/>
    <xf numFmtId="171" fontId="44" fillId="65" borderId="42" applyNumberFormat="0" applyAlignment="0" applyProtection="0"/>
    <xf numFmtId="172" fontId="44" fillId="65" borderId="42" applyNumberFormat="0" applyAlignment="0" applyProtection="0"/>
    <xf numFmtId="171" fontId="44" fillId="65" borderId="42" applyNumberFormat="0" applyAlignment="0" applyProtection="0"/>
    <xf numFmtId="171" fontId="44" fillId="65" borderId="42" applyNumberFormat="0" applyAlignment="0" applyProtection="0"/>
    <xf numFmtId="172" fontId="44" fillId="65" borderId="42" applyNumberFormat="0" applyAlignment="0" applyProtection="0"/>
    <xf numFmtId="171" fontId="44" fillId="65" borderId="42" applyNumberFormat="0" applyAlignment="0" applyProtection="0"/>
    <xf numFmtId="171" fontId="44" fillId="65" borderId="42" applyNumberFormat="0" applyAlignment="0" applyProtection="0"/>
    <xf numFmtId="172" fontId="44" fillId="65" borderId="42" applyNumberFormat="0" applyAlignment="0" applyProtection="0"/>
    <xf numFmtId="171" fontId="44" fillId="65" borderId="42" applyNumberFormat="0" applyAlignment="0" applyProtection="0"/>
    <xf numFmtId="171" fontId="44" fillId="65" borderId="42" applyNumberFormat="0" applyAlignment="0" applyProtection="0"/>
    <xf numFmtId="172" fontId="44" fillId="65" borderId="42" applyNumberFormat="0" applyAlignment="0" applyProtection="0"/>
    <xf numFmtId="171" fontId="44" fillId="65" borderId="42" applyNumberFormat="0" applyAlignment="0" applyProtection="0"/>
    <xf numFmtId="172" fontId="44" fillId="65" borderId="42" applyNumberFormat="0" applyAlignment="0" applyProtection="0"/>
    <xf numFmtId="171" fontId="44" fillId="65" borderId="42" applyNumberFormat="0" applyAlignment="0" applyProtection="0"/>
    <xf numFmtId="171" fontId="44" fillId="65" borderId="42" applyNumberFormat="0" applyAlignment="0" applyProtection="0"/>
    <xf numFmtId="171" fontId="44" fillId="65" borderId="42" applyNumberFormat="0" applyAlignment="0" applyProtection="0"/>
    <xf numFmtId="172" fontId="44" fillId="65" borderId="42" applyNumberFormat="0" applyAlignment="0" applyProtection="0"/>
    <xf numFmtId="171" fontId="44" fillId="65" borderId="42" applyNumberFormat="0" applyAlignment="0" applyProtection="0"/>
    <xf numFmtId="171" fontId="44" fillId="65" borderId="42" applyNumberFormat="0" applyAlignment="0" applyProtection="0"/>
    <xf numFmtId="172" fontId="44" fillId="65" borderId="42" applyNumberFormat="0" applyAlignment="0" applyProtection="0"/>
    <xf numFmtId="171" fontId="44" fillId="65" borderId="42" applyNumberFormat="0" applyAlignment="0" applyProtection="0"/>
    <xf numFmtId="171" fontId="44" fillId="65" borderId="42" applyNumberFormat="0" applyAlignment="0" applyProtection="0"/>
    <xf numFmtId="172" fontId="44" fillId="65" borderId="42" applyNumberFormat="0" applyAlignment="0" applyProtection="0"/>
    <xf numFmtId="171" fontId="44" fillId="65" borderId="42" applyNumberFormat="0" applyAlignment="0" applyProtection="0"/>
    <xf numFmtId="171" fontId="44" fillId="65" borderId="42" applyNumberFormat="0" applyAlignment="0" applyProtection="0"/>
    <xf numFmtId="172" fontId="44" fillId="65" borderId="42" applyNumberFormat="0" applyAlignment="0" applyProtection="0"/>
    <xf numFmtId="171" fontId="44" fillId="65" borderId="42" applyNumberFormat="0" applyAlignment="0" applyProtection="0"/>
    <xf numFmtId="171" fontId="44" fillId="65" borderId="42" applyNumberFormat="0" applyAlignment="0" applyProtection="0"/>
    <xf numFmtId="172" fontId="44" fillId="65" borderId="42" applyNumberFormat="0" applyAlignment="0" applyProtection="0"/>
    <xf numFmtId="171" fontId="44" fillId="65" borderId="42" applyNumberFormat="0" applyAlignment="0" applyProtection="0"/>
    <xf numFmtId="171" fontId="44" fillId="65" borderId="42" applyNumberFormat="0" applyAlignment="0" applyProtection="0"/>
    <xf numFmtId="172" fontId="44" fillId="65" borderId="42" applyNumberFormat="0" applyAlignment="0" applyProtection="0"/>
    <xf numFmtId="171" fontId="44" fillId="65" borderId="42" applyNumberFormat="0" applyAlignment="0" applyProtection="0"/>
    <xf numFmtId="172" fontId="44" fillId="65" borderId="42" applyNumberFormat="0" applyAlignment="0" applyProtection="0"/>
    <xf numFmtId="171" fontId="44" fillId="65" borderId="42" applyNumberFormat="0" applyAlignment="0" applyProtection="0"/>
    <xf numFmtId="171" fontId="44" fillId="65" borderId="42" applyNumberFormat="0" applyAlignment="0" applyProtection="0"/>
    <xf numFmtId="171" fontId="44" fillId="65" borderId="42" applyNumberFormat="0" applyAlignment="0" applyProtection="0"/>
    <xf numFmtId="172" fontId="44" fillId="65" borderId="42" applyNumberFormat="0" applyAlignment="0" applyProtection="0"/>
    <xf numFmtId="171" fontId="44" fillId="65" borderId="42" applyNumberFormat="0" applyAlignment="0" applyProtection="0"/>
    <xf numFmtId="171" fontId="44" fillId="65" borderId="42" applyNumberFormat="0" applyAlignment="0" applyProtection="0"/>
    <xf numFmtId="172" fontId="44" fillId="65" borderId="42" applyNumberFormat="0" applyAlignment="0" applyProtection="0"/>
    <xf numFmtId="171" fontId="44" fillId="65" borderId="42" applyNumberFormat="0" applyAlignment="0" applyProtection="0"/>
    <xf numFmtId="171" fontId="44" fillId="65" borderId="42" applyNumberFormat="0" applyAlignment="0" applyProtection="0"/>
    <xf numFmtId="172" fontId="44" fillId="65" borderId="42" applyNumberFormat="0" applyAlignment="0" applyProtection="0"/>
    <xf numFmtId="171" fontId="44" fillId="65" borderId="42" applyNumberFormat="0" applyAlignment="0" applyProtection="0"/>
    <xf numFmtId="171" fontId="44" fillId="65" borderId="42" applyNumberFormat="0" applyAlignment="0" applyProtection="0"/>
    <xf numFmtId="172" fontId="44" fillId="65" borderId="42" applyNumberFormat="0" applyAlignment="0" applyProtection="0"/>
    <xf numFmtId="171" fontId="44" fillId="65" borderId="42" applyNumberFormat="0" applyAlignment="0" applyProtection="0"/>
    <xf numFmtId="171" fontId="44" fillId="65" borderId="42" applyNumberFormat="0" applyAlignment="0" applyProtection="0"/>
    <xf numFmtId="172" fontId="44" fillId="65" borderId="42" applyNumberFormat="0" applyAlignment="0" applyProtection="0"/>
    <xf numFmtId="171" fontId="44" fillId="65" borderId="42" applyNumberFormat="0" applyAlignment="0" applyProtection="0"/>
    <xf numFmtId="171" fontId="44" fillId="65" borderId="42" applyNumberFormat="0" applyAlignment="0" applyProtection="0"/>
    <xf numFmtId="172" fontId="44" fillId="65" borderId="42" applyNumberFormat="0" applyAlignment="0" applyProtection="0"/>
    <xf numFmtId="171" fontId="44" fillId="65" borderId="42" applyNumberFormat="0" applyAlignment="0" applyProtection="0"/>
    <xf numFmtId="172" fontId="44" fillId="65" borderId="42" applyNumberFormat="0" applyAlignment="0" applyProtection="0"/>
    <xf numFmtId="171" fontId="44" fillId="65" borderId="42" applyNumberFormat="0" applyAlignment="0" applyProtection="0"/>
    <xf numFmtId="0" fontId="42" fillId="65" borderId="42"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4" fontId="3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quotePrefix="1">
      <protection locked="0"/>
    </xf>
    <xf numFmtId="43" fontId="28" fillId="0" borderId="0" applyFont="0" applyFill="0" applyBorder="0" applyAlignment="0" applyProtection="0"/>
    <xf numFmtId="43" fontId="2" fillId="0" borderId="0" quotePrefix="1">
      <protection locked="0"/>
    </xf>
    <xf numFmtId="43" fontId="28"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80" fontId="1" fillId="0" borderId="0" applyFont="0" applyFill="0" applyBorder="0" applyAlignment="0" applyProtection="0"/>
    <xf numFmtId="180"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169" fontId="28" fillId="0" borderId="0" applyFont="0" applyFill="0" applyBorder="0" applyAlignment="0" applyProtection="0"/>
    <xf numFmtId="169"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5"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81"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8"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28"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28"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28"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2"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28"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81" fontId="28" fillId="0" borderId="0" applyFont="0" applyFill="0" applyBorder="0" applyAlignment="0" applyProtection="0"/>
    <xf numFmtId="166" fontId="8" fillId="0" borderId="0" applyFont="0" applyFill="0" applyBorder="0" applyAlignment="0" applyProtection="0"/>
    <xf numFmtId="43" fontId="28" fillId="0" borderId="0" applyFont="0" applyFill="0" applyBorder="0" applyAlignment="0" applyProtection="0"/>
    <xf numFmtId="166" fontId="8" fillId="0" borderId="0" applyFont="0" applyFill="0" applyBorder="0" applyAlignment="0" applyProtection="0"/>
    <xf numFmtId="181" fontId="28"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181" fontId="28"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28"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28"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6" fontId="8"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6" fontId="8"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81" fontId="28" fillId="0" borderId="0" applyFont="0" applyFill="0" applyBorder="0" applyAlignment="0" applyProtection="0"/>
    <xf numFmtId="166" fontId="8" fillId="0" borderId="0" applyFont="0" applyFill="0" applyBorder="0" applyAlignment="0" applyProtection="0"/>
    <xf numFmtId="181" fontId="28"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6" fontId="8"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28"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81" fontId="28"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8" fontId="28"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81" fontId="28"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169" fontId="28" fillId="0" borderId="0" applyFont="0" applyFill="0" applyBorder="0" applyAlignment="0" applyProtection="0"/>
    <xf numFmtId="169"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5" fillId="0" borderId="0" applyFont="0" applyFill="0" applyBorder="0" applyAlignment="0" applyProtection="0"/>
    <xf numFmtId="43" fontId="4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9" fontId="28" fillId="0" borderId="0" applyFont="0" applyFill="0" applyBorder="0" applyAlignment="0" applyProtection="0"/>
    <xf numFmtId="169"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9" fontId="28" fillId="0" borderId="0" applyFont="0" applyFill="0" applyBorder="0" applyAlignment="0" applyProtection="0"/>
    <xf numFmtId="169"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5"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169" fontId="28" fillId="0" borderId="0" applyFont="0" applyFill="0" applyBorder="0" applyAlignment="0" applyProtection="0"/>
    <xf numFmtId="169"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Protection="0"/>
    <xf numFmtId="164" fontId="2" fillId="0" borderId="0" applyFont="0" applyFill="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164" fontId="2" fillId="0" borderId="0" applyFont="0" applyFill="0" applyProtection="0"/>
    <xf numFmtId="43" fontId="2" fillId="0" borderId="0" applyFont="0" applyFill="0" applyBorder="0" applyAlignment="0" applyProtection="0"/>
    <xf numFmtId="164" fontId="2" fillId="0" borderId="0" applyFont="0" applyFill="0" applyProtection="0"/>
    <xf numFmtId="164" fontId="2" fillId="0" borderId="0" applyFont="0" applyFill="0" applyProtection="0"/>
    <xf numFmtId="164" fontId="2" fillId="0" borderId="0" applyFont="0" applyFill="0" applyProtection="0"/>
    <xf numFmtId="164" fontId="2" fillId="0" borderId="0" applyFont="0" applyFill="0" applyProtection="0"/>
    <xf numFmtId="164"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82" fontId="2" fillId="0" borderId="0" applyFont="0" applyFill="0" applyBorder="0" applyAlignment="0" applyProtection="0"/>
    <xf numFmtId="43" fontId="2" fillId="0" borderId="0" applyFont="0" applyFill="0" applyBorder="0" applyAlignment="0" applyProtection="0"/>
    <xf numFmtId="182"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82" fontId="2" fillId="0" borderId="0" applyFont="0" applyFill="0" applyBorder="0" applyAlignment="0" applyProtection="0"/>
    <xf numFmtId="182" fontId="2" fillId="0" borderId="0" applyFont="0" applyFill="0" applyBorder="0" applyAlignment="0" applyProtection="0"/>
    <xf numFmtId="182" fontId="2" fillId="0" borderId="0" applyFont="0" applyFill="0" applyBorder="0" applyAlignment="0" applyProtection="0"/>
    <xf numFmtId="182" fontId="2" fillId="0" borderId="0" applyFont="0" applyFill="0" applyBorder="0" applyAlignment="0" applyProtection="0"/>
    <xf numFmtId="182" fontId="2" fillId="0" borderId="0" applyFont="0" applyFill="0" applyBorder="0" applyAlignment="0" applyProtection="0"/>
    <xf numFmtId="182"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6" fillId="0" borderId="0"/>
    <xf numFmtId="175" fontId="38"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2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7" fontId="2"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0" fontId="46" fillId="0" borderId="0"/>
    <xf numFmtId="14" fontId="47" fillId="0" borderId="0" applyFill="0" applyBorder="0" applyAlignment="0"/>
    <xf numFmtId="38" fontId="27" fillId="0" borderId="43">
      <alignment vertical="center"/>
    </xf>
    <xf numFmtId="38" fontId="27" fillId="0" borderId="43">
      <alignment vertical="center"/>
    </xf>
    <xf numFmtId="38" fontId="27" fillId="0" borderId="43">
      <alignment vertical="center"/>
    </xf>
    <xf numFmtId="38" fontId="27" fillId="0" borderId="43">
      <alignment vertical="center"/>
    </xf>
    <xf numFmtId="38" fontId="27" fillId="0" borderId="43">
      <alignment vertical="center"/>
    </xf>
    <xf numFmtId="38" fontId="27" fillId="0" borderId="43">
      <alignment vertical="center"/>
    </xf>
    <xf numFmtId="38" fontId="27" fillId="0" borderId="43">
      <alignment vertical="center"/>
    </xf>
    <xf numFmtId="38" fontId="27" fillId="0" borderId="0" applyFont="0" applyFill="0" applyBorder="0" applyAlignment="0" applyProtection="0"/>
    <xf numFmtId="183" fontId="2" fillId="0" borderId="0" applyFont="0" applyFill="0" applyBorder="0" applyAlignment="0" applyProtection="0"/>
    <xf numFmtId="0" fontId="48" fillId="66" borderId="0" applyNumberFormat="0" applyBorder="0" applyAlignment="0" applyProtection="0"/>
    <xf numFmtId="0" fontId="48" fillId="67" borderId="0" applyNumberFormat="0" applyBorder="0" applyAlignment="0" applyProtection="0"/>
    <xf numFmtId="0" fontId="48" fillId="68" borderId="0" applyNumberFormat="0" applyBorder="0" applyAlignment="0" applyProtection="0"/>
    <xf numFmtId="174" fontId="38" fillId="0" borderId="0" applyFill="0" applyBorder="0" applyAlignment="0"/>
    <xf numFmtId="175" fontId="38" fillId="0" borderId="0" applyFill="0" applyBorder="0" applyAlignment="0"/>
    <xf numFmtId="174" fontId="38" fillId="0" borderId="0" applyFill="0" applyBorder="0" applyAlignment="0"/>
    <xf numFmtId="179" fontId="38" fillId="0" borderId="0" applyFill="0" applyBorder="0" applyAlignment="0"/>
    <xf numFmtId="175" fontId="38" fillId="0" borderId="0" applyFill="0" applyBorder="0" applyAlignment="0"/>
    <xf numFmtId="171" fontId="2" fillId="0" borderId="0" applyFont="0" applyFill="0" applyBorder="0" applyAlignment="0" applyProtection="0"/>
    <xf numFmtId="172" fontId="2" fillId="0" borderId="0" applyFont="0" applyFill="0" applyBorder="0" applyAlignment="0" applyProtection="0"/>
    <xf numFmtId="171" fontId="2" fillId="0" borderId="0" applyFont="0" applyFill="0" applyBorder="0" applyAlignment="0" applyProtection="0"/>
    <xf numFmtId="0" fontId="49" fillId="0" borderId="0" applyNumberFormat="0" applyFill="0" applyBorder="0" applyAlignment="0" applyProtection="0"/>
    <xf numFmtId="0" fontId="50" fillId="0" borderId="0" applyNumberFormat="0" applyFill="0" applyBorder="0" applyAlignment="0" applyProtection="0"/>
    <xf numFmtId="171" fontId="51" fillId="0" borderId="0" applyNumberFormat="0" applyFill="0" applyBorder="0" applyAlignment="0" applyProtection="0"/>
    <xf numFmtId="171" fontId="51" fillId="0" borderId="0" applyNumberFormat="0" applyFill="0" applyBorder="0" applyAlignment="0" applyProtection="0"/>
    <xf numFmtId="172" fontId="51" fillId="0" borderId="0" applyNumberFormat="0" applyFill="0" applyBorder="0" applyAlignment="0" applyProtection="0"/>
    <xf numFmtId="0" fontId="49"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171" fontId="51" fillId="0" borderId="0" applyNumberFormat="0" applyFill="0" applyBorder="0" applyAlignment="0" applyProtection="0"/>
    <xf numFmtId="172" fontId="51" fillId="0" borderId="0" applyNumberFormat="0" applyFill="0" applyBorder="0" applyAlignment="0" applyProtection="0"/>
    <xf numFmtId="171" fontId="51" fillId="0" borderId="0" applyNumberFormat="0" applyFill="0" applyBorder="0" applyAlignment="0" applyProtection="0"/>
    <xf numFmtId="171" fontId="51" fillId="0" borderId="0" applyNumberFormat="0" applyFill="0" applyBorder="0" applyAlignment="0" applyProtection="0"/>
    <xf numFmtId="172" fontId="51" fillId="0" borderId="0" applyNumberFormat="0" applyFill="0" applyBorder="0" applyAlignment="0" applyProtection="0"/>
    <xf numFmtId="171" fontId="51" fillId="0" borderId="0" applyNumberFormat="0" applyFill="0" applyBorder="0" applyAlignment="0" applyProtection="0"/>
    <xf numFmtId="171" fontId="51" fillId="0" borderId="0" applyNumberFormat="0" applyFill="0" applyBorder="0" applyAlignment="0" applyProtection="0"/>
    <xf numFmtId="172" fontId="51" fillId="0" borderId="0" applyNumberFormat="0" applyFill="0" applyBorder="0" applyAlignment="0" applyProtection="0"/>
    <xf numFmtId="171" fontId="51" fillId="0" borderId="0" applyNumberFormat="0" applyFill="0" applyBorder="0" applyAlignment="0" applyProtection="0"/>
    <xf numFmtId="171" fontId="51" fillId="0" borderId="0" applyNumberFormat="0" applyFill="0" applyBorder="0" applyAlignment="0" applyProtection="0"/>
    <xf numFmtId="172" fontId="51" fillId="0" borderId="0" applyNumberFormat="0" applyFill="0" applyBorder="0" applyAlignment="0" applyProtection="0"/>
    <xf numFmtId="171" fontId="51" fillId="0" borderId="0" applyNumberFormat="0" applyFill="0" applyBorder="0" applyAlignment="0" applyProtection="0"/>
    <xf numFmtId="0" fontId="49" fillId="0" borderId="0" applyNumberFormat="0" applyFill="0" applyBorder="0" applyAlignment="0" applyProtection="0"/>
    <xf numFmtId="171" fontId="2" fillId="0" borderId="0"/>
    <xf numFmtId="0" fontId="2" fillId="0" borderId="0"/>
    <xf numFmtId="171" fontId="2" fillId="0" borderId="0"/>
    <xf numFmtId="0" fontId="37" fillId="0" borderId="3" applyNumberFormat="0" applyAlignment="0">
      <alignment horizontal="right"/>
      <protection locked="0"/>
    </xf>
    <xf numFmtId="0" fontId="37" fillId="0" borderId="3" applyNumberFormat="0" applyAlignment="0">
      <alignment horizontal="right"/>
      <protection locked="0"/>
    </xf>
    <xf numFmtId="0" fontId="37" fillId="0" borderId="3" applyNumberFormat="0" applyAlignment="0">
      <alignment horizontal="right"/>
      <protection locked="0"/>
    </xf>
    <xf numFmtId="0" fontId="37" fillId="0" borderId="3" applyNumberFormat="0" applyAlignment="0">
      <alignment horizontal="right"/>
      <protection locked="0"/>
    </xf>
    <xf numFmtId="0" fontId="37" fillId="0" borderId="3" applyNumberFormat="0" applyAlignment="0">
      <alignment horizontal="right"/>
      <protection locked="0"/>
    </xf>
    <xf numFmtId="0" fontId="37" fillId="0" borderId="3" applyNumberFormat="0" applyAlignment="0">
      <alignment horizontal="right"/>
      <protection locked="0"/>
    </xf>
    <xf numFmtId="0" fontId="37" fillId="0" borderId="3" applyNumberFormat="0" applyAlignment="0">
      <alignment horizontal="right"/>
      <protection locked="0"/>
    </xf>
    <xf numFmtId="0" fontId="37" fillId="0" borderId="3" applyNumberFormat="0" applyAlignment="0">
      <alignment horizontal="right"/>
      <protection locked="0"/>
    </xf>
    <xf numFmtId="0" fontId="37" fillId="0" borderId="3" applyNumberFormat="0" applyAlignment="0">
      <alignment horizontal="right"/>
      <protection locked="0"/>
    </xf>
    <xf numFmtId="0" fontId="37" fillId="0" borderId="3" applyNumberFormat="0" applyAlignment="0">
      <alignment horizontal="right"/>
      <protection locked="0"/>
    </xf>
    <xf numFmtId="0" fontId="52" fillId="40" borderId="0" applyNumberFormat="0" applyBorder="0" applyAlignment="0" applyProtection="0"/>
    <xf numFmtId="0" fontId="53" fillId="5" borderId="0" applyNumberFormat="0" applyBorder="0" applyAlignment="0" applyProtection="0"/>
    <xf numFmtId="171" fontId="54" fillId="40" borderId="0" applyNumberFormat="0" applyBorder="0" applyAlignment="0" applyProtection="0"/>
    <xf numFmtId="171" fontId="54" fillId="40" borderId="0" applyNumberFormat="0" applyBorder="0" applyAlignment="0" applyProtection="0"/>
    <xf numFmtId="172" fontId="54" fillId="40" borderId="0" applyNumberFormat="0" applyBorder="0" applyAlignment="0" applyProtection="0"/>
    <xf numFmtId="0" fontId="52" fillId="40" borderId="0" applyNumberFormat="0" applyBorder="0" applyAlignment="0" applyProtection="0"/>
    <xf numFmtId="0" fontId="53" fillId="5" borderId="0" applyNumberFormat="0" applyBorder="0" applyAlignment="0" applyProtection="0"/>
    <xf numFmtId="0" fontId="53" fillId="5" borderId="0" applyNumberFormat="0" applyBorder="0" applyAlignment="0" applyProtection="0"/>
    <xf numFmtId="0" fontId="53" fillId="5" borderId="0" applyNumberFormat="0" applyBorder="0" applyAlignment="0" applyProtection="0"/>
    <xf numFmtId="0" fontId="53" fillId="5" borderId="0" applyNumberFormat="0" applyBorder="0" applyAlignment="0" applyProtection="0"/>
    <xf numFmtId="0" fontId="53" fillId="5" borderId="0" applyNumberFormat="0" applyBorder="0" applyAlignment="0" applyProtection="0"/>
    <xf numFmtId="0" fontId="53" fillId="5" borderId="0" applyNumberFormat="0" applyBorder="0" applyAlignment="0" applyProtection="0"/>
    <xf numFmtId="0" fontId="53" fillId="5" borderId="0" applyNumberFormat="0" applyBorder="0" applyAlignment="0" applyProtection="0"/>
    <xf numFmtId="171" fontId="54" fillId="40" borderId="0" applyNumberFormat="0" applyBorder="0" applyAlignment="0" applyProtection="0"/>
    <xf numFmtId="172" fontId="54" fillId="40" borderId="0" applyNumberFormat="0" applyBorder="0" applyAlignment="0" applyProtection="0"/>
    <xf numFmtId="171" fontId="54" fillId="40" borderId="0" applyNumberFormat="0" applyBorder="0" applyAlignment="0" applyProtection="0"/>
    <xf numFmtId="171" fontId="54" fillId="40" borderId="0" applyNumberFormat="0" applyBorder="0" applyAlignment="0" applyProtection="0"/>
    <xf numFmtId="172" fontId="54" fillId="40" borderId="0" applyNumberFormat="0" applyBorder="0" applyAlignment="0" applyProtection="0"/>
    <xf numFmtId="171" fontId="54" fillId="40" borderId="0" applyNumberFormat="0" applyBorder="0" applyAlignment="0" applyProtection="0"/>
    <xf numFmtId="171" fontId="54" fillId="40" borderId="0" applyNumberFormat="0" applyBorder="0" applyAlignment="0" applyProtection="0"/>
    <xf numFmtId="172" fontId="54" fillId="40" borderId="0" applyNumberFormat="0" applyBorder="0" applyAlignment="0" applyProtection="0"/>
    <xf numFmtId="171" fontId="54" fillId="40" borderId="0" applyNumberFormat="0" applyBorder="0" applyAlignment="0" applyProtection="0"/>
    <xf numFmtId="171" fontId="54" fillId="40" borderId="0" applyNumberFormat="0" applyBorder="0" applyAlignment="0" applyProtection="0"/>
    <xf numFmtId="172" fontId="54" fillId="40" borderId="0" applyNumberFormat="0" applyBorder="0" applyAlignment="0" applyProtection="0"/>
    <xf numFmtId="171" fontId="54" fillId="40" borderId="0" applyNumberFormat="0" applyBorder="0" applyAlignment="0" applyProtection="0"/>
    <xf numFmtId="0" fontId="52" fillId="40" borderId="0" applyNumberFormat="0" applyBorder="0" applyAlignment="0" applyProtection="0"/>
    <xf numFmtId="0" fontId="2" fillId="69" borderId="3" applyNumberFormat="0" applyFont="0" applyBorder="0" applyProtection="0">
      <alignment horizontal="center" vertical="center"/>
    </xf>
    <xf numFmtId="0" fontId="55" fillId="0" borderId="34" applyNumberFormat="0" applyAlignment="0" applyProtection="0">
      <alignment horizontal="left" vertical="center"/>
    </xf>
    <xf numFmtId="0" fontId="55" fillId="0" borderId="34" applyNumberFormat="0" applyAlignment="0" applyProtection="0">
      <alignment horizontal="left" vertical="center"/>
    </xf>
    <xf numFmtId="171" fontId="55" fillId="0" borderId="34" applyNumberFormat="0" applyAlignment="0" applyProtection="0">
      <alignment horizontal="left" vertical="center"/>
    </xf>
    <xf numFmtId="0" fontId="55" fillId="0" borderId="9">
      <alignment horizontal="left" vertical="center"/>
    </xf>
    <xf numFmtId="0" fontId="55" fillId="0" borderId="9">
      <alignment horizontal="left" vertical="center"/>
    </xf>
    <xf numFmtId="171" fontId="55" fillId="0" borderId="9">
      <alignment horizontal="left" vertical="center"/>
    </xf>
    <xf numFmtId="0" fontId="56" fillId="0" borderId="44" applyNumberFormat="0" applyFill="0" applyAlignment="0" applyProtection="0"/>
    <xf numFmtId="172" fontId="56" fillId="0" borderId="44" applyNumberFormat="0" applyFill="0" applyAlignment="0" applyProtection="0"/>
    <xf numFmtId="0" fontId="56" fillId="0" borderId="44" applyNumberFormat="0" applyFill="0" applyAlignment="0" applyProtection="0"/>
    <xf numFmtId="171" fontId="56" fillId="0" borderId="44" applyNumberFormat="0" applyFill="0" applyAlignment="0" applyProtection="0"/>
    <xf numFmtId="171" fontId="56" fillId="0" borderId="44" applyNumberFormat="0" applyFill="0" applyAlignment="0" applyProtection="0"/>
    <xf numFmtId="171" fontId="56" fillId="0" borderId="44" applyNumberFormat="0" applyFill="0" applyAlignment="0" applyProtection="0"/>
    <xf numFmtId="172" fontId="56" fillId="0" borderId="44" applyNumberFormat="0" applyFill="0" applyAlignment="0" applyProtection="0"/>
    <xf numFmtId="171" fontId="56" fillId="0" borderId="44" applyNumberFormat="0" applyFill="0" applyAlignment="0" applyProtection="0"/>
    <xf numFmtId="171" fontId="56" fillId="0" borderId="44" applyNumberFormat="0" applyFill="0" applyAlignment="0" applyProtection="0"/>
    <xf numFmtId="172" fontId="56" fillId="0" borderId="44" applyNumberFormat="0" applyFill="0" applyAlignment="0" applyProtection="0"/>
    <xf numFmtId="171" fontId="56" fillId="0" borderId="44" applyNumberFormat="0" applyFill="0" applyAlignment="0" applyProtection="0"/>
    <xf numFmtId="171" fontId="56" fillId="0" borderId="44" applyNumberFormat="0" applyFill="0" applyAlignment="0" applyProtection="0"/>
    <xf numFmtId="172" fontId="56" fillId="0" borderId="44" applyNumberFormat="0" applyFill="0" applyAlignment="0" applyProtection="0"/>
    <xf numFmtId="171" fontId="56" fillId="0" borderId="44" applyNumberFormat="0" applyFill="0" applyAlignment="0" applyProtection="0"/>
    <xf numFmtId="171" fontId="56" fillId="0" borderId="44" applyNumberFormat="0" applyFill="0" applyAlignment="0" applyProtection="0"/>
    <xf numFmtId="172" fontId="56" fillId="0" borderId="44" applyNumberFormat="0" applyFill="0" applyAlignment="0" applyProtection="0"/>
    <xf numFmtId="171" fontId="56" fillId="0" borderId="44" applyNumberFormat="0" applyFill="0" applyAlignment="0" applyProtection="0"/>
    <xf numFmtId="0" fontId="56" fillId="0" borderId="44" applyNumberFormat="0" applyFill="0" applyAlignment="0" applyProtection="0"/>
    <xf numFmtId="0" fontId="57" fillId="0" borderId="45" applyNumberFormat="0" applyFill="0" applyAlignment="0" applyProtection="0"/>
    <xf numFmtId="172" fontId="57" fillId="0" borderId="45" applyNumberFormat="0" applyFill="0" applyAlignment="0" applyProtection="0"/>
    <xf numFmtId="0" fontId="57" fillId="0" borderId="45" applyNumberFormat="0" applyFill="0" applyAlignment="0" applyProtection="0"/>
    <xf numFmtId="171" fontId="57" fillId="0" borderId="45" applyNumberFormat="0" applyFill="0" applyAlignment="0" applyProtection="0"/>
    <xf numFmtId="171" fontId="57" fillId="0" borderId="45" applyNumberFormat="0" applyFill="0" applyAlignment="0" applyProtection="0"/>
    <xf numFmtId="171" fontId="57" fillId="0" borderId="45" applyNumberFormat="0" applyFill="0" applyAlignment="0" applyProtection="0"/>
    <xf numFmtId="172" fontId="57" fillId="0" borderId="45" applyNumberFormat="0" applyFill="0" applyAlignment="0" applyProtection="0"/>
    <xf numFmtId="171" fontId="57" fillId="0" borderId="45" applyNumberFormat="0" applyFill="0" applyAlignment="0" applyProtection="0"/>
    <xf numFmtId="171" fontId="57" fillId="0" borderId="45" applyNumberFormat="0" applyFill="0" applyAlignment="0" applyProtection="0"/>
    <xf numFmtId="172" fontId="57" fillId="0" borderId="45" applyNumberFormat="0" applyFill="0" applyAlignment="0" applyProtection="0"/>
    <xf numFmtId="171" fontId="57" fillId="0" borderId="45" applyNumberFormat="0" applyFill="0" applyAlignment="0" applyProtection="0"/>
    <xf numFmtId="171" fontId="57" fillId="0" borderId="45" applyNumberFormat="0" applyFill="0" applyAlignment="0" applyProtection="0"/>
    <xf numFmtId="172" fontId="57" fillId="0" borderId="45" applyNumberFormat="0" applyFill="0" applyAlignment="0" applyProtection="0"/>
    <xf numFmtId="171" fontId="57" fillId="0" borderId="45" applyNumberFormat="0" applyFill="0" applyAlignment="0" applyProtection="0"/>
    <xf numFmtId="171" fontId="57" fillId="0" borderId="45" applyNumberFormat="0" applyFill="0" applyAlignment="0" applyProtection="0"/>
    <xf numFmtId="172" fontId="57" fillId="0" borderId="45" applyNumberFormat="0" applyFill="0" applyAlignment="0" applyProtection="0"/>
    <xf numFmtId="171" fontId="57" fillId="0" borderId="45" applyNumberFormat="0" applyFill="0" applyAlignment="0" applyProtection="0"/>
    <xf numFmtId="0" fontId="57" fillId="0" borderId="45" applyNumberFormat="0" applyFill="0" applyAlignment="0" applyProtection="0"/>
    <xf numFmtId="0" fontId="58" fillId="0" borderId="46" applyNumberFormat="0" applyFill="0" applyAlignment="0" applyProtection="0"/>
    <xf numFmtId="172" fontId="58" fillId="0" borderId="46" applyNumberFormat="0" applyFill="0" applyAlignment="0" applyProtection="0"/>
    <xf numFmtId="0" fontId="58" fillId="0" borderId="46" applyNumberFormat="0" applyFill="0" applyAlignment="0" applyProtection="0"/>
    <xf numFmtId="171" fontId="58" fillId="0" borderId="46" applyNumberFormat="0" applyFill="0" applyAlignment="0" applyProtection="0"/>
    <xf numFmtId="0" fontId="58" fillId="0" borderId="46" applyNumberFormat="0" applyFill="0" applyAlignment="0" applyProtection="0"/>
    <xf numFmtId="171" fontId="58" fillId="0" borderId="46" applyNumberFormat="0" applyFill="0" applyAlignment="0" applyProtection="0"/>
    <xf numFmtId="0" fontId="58" fillId="0" borderId="46" applyNumberFormat="0" applyFill="0" applyAlignment="0" applyProtection="0"/>
    <xf numFmtId="0" fontId="58" fillId="0" borderId="46" applyNumberFormat="0" applyFill="0" applyAlignment="0" applyProtection="0"/>
    <xf numFmtId="171" fontId="58" fillId="0" borderId="46" applyNumberFormat="0" applyFill="0" applyAlignment="0" applyProtection="0"/>
    <xf numFmtId="172" fontId="58" fillId="0" borderId="46" applyNumberFormat="0" applyFill="0" applyAlignment="0" applyProtection="0"/>
    <xf numFmtId="171" fontId="58" fillId="0" borderId="46" applyNumberFormat="0" applyFill="0" applyAlignment="0" applyProtection="0"/>
    <xf numFmtId="171" fontId="58" fillId="0" borderId="46" applyNumberFormat="0" applyFill="0" applyAlignment="0" applyProtection="0"/>
    <xf numFmtId="172" fontId="58" fillId="0" borderId="46" applyNumberFormat="0" applyFill="0" applyAlignment="0" applyProtection="0"/>
    <xf numFmtId="171" fontId="58" fillId="0" borderId="46" applyNumberFormat="0" applyFill="0" applyAlignment="0" applyProtection="0"/>
    <xf numFmtId="171" fontId="58" fillId="0" borderId="46" applyNumberFormat="0" applyFill="0" applyAlignment="0" applyProtection="0"/>
    <xf numFmtId="172" fontId="58" fillId="0" borderId="46" applyNumberFormat="0" applyFill="0" applyAlignment="0" applyProtection="0"/>
    <xf numFmtId="171" fontId="58" fillId="0" borderId="46" applyNumberFormat="0" applyFill="0" applyAlignment="0" applyProtection="0"/>
    <xf numFmtId="171" fontId="58" fillId="0" borderId="46" applyNumberFormat="0" applyFill="0" applyAlignment="0" applyProtection="0"/>
    <xf numFmtId="172" fontId="58" fillId="0" borderId="46" applyNumberFormat="0" applyFill="0" applyAlignment="0" applyProtection="0"/>
    <xf numFmtId="171" fontId="58" fillId="0" borderId="46" applyNumberFormat="0" applyFill="0" applyAlignment="0" applyProtection="0"/>
    <xf numFmtId="0" fontId="58" fillId="0" borderId="46" applyNumberFormat="0" applyFill="0" applyAlignment="0" applyProtection="0"/>
    <xf numFmtId="0" fontId="58" fillId="0" borderId="0" applyNumberFormat="0" applyFill="0" applyBorder="0" applyAlignment="0" applyProtection="0"/>
    <xf numFmtId="172" fontId="58" fillId="0" borderId="0" applyNumberFormat="0" applyFill="0" applyBorder="0" applyAlignment="0" applyProtection="0"/>
    <xf numFmtId="0" fontId="58" fillId="0" borderId="0" applyNumberFormat="0" applyFill="0" applyBorder="0" applyAlignment="0" applyProtection="0"/>
    <xf numFmtId="171" fontId="58" fillId="0" borderId="0" applyNumberFormat="0" applyFill="0" applyBorder="0" applyAlignment="0" applyProtection="0"/>
    <xf numFmtId="171" fontId="58" fillId="0" borderId="0" applyNumberFormat="0" applyFill="0" applyBorder="0" applyAlignment="0" applyProtection="0"/>
    <xf numFmtId="171" fontId="58" fillId="0" borderId="0" applyNumberFormat="0" applyFill="0" applyBorder="0" applyAlignment="0" applyProtection="0"/>
    <xf numFmtId="172" fontId="58" fillId="0" borderId="0" applyNumberFormat="0" applyFill="0" applyBorder="0" applyAlignment="0" applyProtection="0"/>
    <xf numFmtId="171" fontId="58" fillId="0" borderId="0" applyNumberFormat="0" applyFill="0" applyBorder="0" applyAlignment="0" applyProtection="0"/>
    <xf numFmtId="171" fontId="58" fillId="0" borderId="0" applyNumberFormat="0" applyFill="0" applyBorder="0" applyAlignment="0" applyProtection="0"/>
    <xf numFmtId="172" fontId="58" fillId="0" borderId="0" applyNumberFormat="0" applyFill="0" applyBorder="0" applyAlignment="0" applyProtection="0"/>
    <xf numFmtId="171" fontId="58" fillId="0" borderId="0" applyNumberFormat="0" applyFill="0" applyBorder="0" applyAlignment="0" applyProtection="0"/>
    <xf numFmtId="171" fontId="58" fillId="0" borderId="0" applyNumberFormat="0" applyFill="0" applyBorder="0" applyAlignment="0" applyProtection="0"/>
    <xf numFmtId="172" fontId="58" fillId="0" borderId="0" applyNumberFormat="0" applyFill="0" applyBorder="0" applyAlignment="0" applyProtection="0"/>
    <xf numFmtId="171" fontId="58" fillId="0" borderId="0" applyNumberFormat="0" applyFill="0" applyBorder="0" applyAlignment="0" applyProtection="0"/>
    <xf numFmtId="171" fontId="58" fillId="0" borderId="0" applyNumberFormat="0" applyFill="0" applyBorder="0" applyAlignment="0" applyProtection="0"/>
    <xf numFmtId="172" fontId="58" fillId="0" borderId="0" applyNumberFormat="0" applyFill="0" applyBorder="0" applyAlignment="0" applyProtection="0"/>
    <xf numFmtId="171" fontId="58" fillId="0" borderId="0" applyNumberFormat="0" applyFill="0" applyBorder="0" applyAlignment="0" applyProtection="0"/>
    <xf numFmtId="0" fontId="58" fillId="0" borderId="0" applyNumberFormat="0" applyFill="0" applyBorder="0" applyAlignment="0" applyProtection="0"/>
    <xf numFmtId="37" fontId="59" fillId="0" borderId="0"/>
    <xf numFmtId="171" fontId="60" fillId="0" borderId="0"/>
    <xf numFmtId="0" fontId="60" fillId="0" borderId="0"/>
    <xf numFmtId="171" fontId="60" fillId="0" borderId="0"/>
    <xf numFmtId="171" fontId="55" fillId="0" borderId="0"/>
    <xf numFmtId="0" fontId="55" fillId="0" borderId="0"/>
    <xf numFmtId="171" fontId="55" fillId="0" borderId="0"/>
    <xf numFmtId="171" fontId="61" fillId="0" borderId="0"/>
    <xf numFmtId="0" fontId="61" fillId="0" borderId="0"/>
    <xf numFmtId="171" fontId="61" fillId="0" borderId="0"/>
    <xf numFmtId="171" fontId="62" fillId="0" borderId="0"/>
    <xf numFmtId="0" fontId="62" fillId="0" borderId="0"/>
    <xf numFmtId="171" fontId="62" fillId="0" borderId="0"/>
    <xf numFmtId="171" fontId="63" fillId="0" borderId="0"/>
    <xf numFmtId="0" fontId="63" fillId="0" borderId="0"/>
    <xf numFmtId="171" fontId="63" fillId="0" borderId="0"/>
    <xf numFmtId="171" fontId="64" fillId="0" borderId="0"/>
    <xf numFmtId="0" fontId="64" fillId="0" borderId="0"/>
    <xf numFmtId="171" fontId="64" fillId="0" borderId="0"/>
    <xf numFmtId="0" fontId="63"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71" fontId="2" fillId="0" borderId="0">
      <alignment horizontal="center"/>
    </xf>
    <xf numFmtId="0" fontId="2" fillId="0" borderId="0">
      <alignment horizontal="center"/>
    </xf>
    <xf numFmtId="171" fontId="2" fillId="0" borderId="0">
      <alignment horizontal="center"/>
    </xf>
    <xf numFmtId="171" fontId="65" fillId="0" borderId="0" applyNumberFormat="0" applyFill="0" applyBorder="0" applyAlignment="0" applyProtection="0">
      <alignment vertical="top"/>
      <protection locked="0"/>
    </xf>
    <xf numFmtId="172" fontId="65" fillId="0" borderId="0" applyNumberFormat="0" applyFill="0" applyBorder="0" applyAlignment="0" applyProtection="0">
      <alignment vertical="top"/>
      <protection locked="0"/>
    </xf>
    <xf numFmtId="171" fontId="65" fillId="0" borderId="0" applyNumberFormat="0" applyFill="0" applyBorder="0" applyAlignment="0" applyProtection="0">
      <alignment vertical="top"/>
      <protection locked="0"/>
    </xf>
    <xf numFmtId="171" fontId="66" fillId="0" borderId="0"/>
    <xf numFmtId="0" fontId="67" fillId="43" borderId="41" applyNumberFormat="0" applyAlignment="0" applyProtection="0"/>
    <xf numFmtId="0" fontId="68" fillId="8" borderId="35" applyNumberFormat="0" applyAlignment="0" applyProtection="0"/>
    <xf numFmtId="0" fontId="67" fillId="43" borderId="41" applyNumberFormat="0" applyAlignment="0" applyProtection="0"/>
    <xf numFmtId="0" fontId="67" fillId="43" borderId="41" applyNumberFormat="0" applyAlignment="0" applyProtection="0"/>
    <xf numFmtId="0" fontId="67" fillId="43" borderId="41" applyNumberFormat="0" applyAlignment="0" applyProtection="0"/>
    <xf numFmtId="0" fontId="67" fillId="43" borderId="41" applyNumberFormat="0" applyAlignment="0" applyProtection="0"/>
    <xf numFmtId="171" fontId="69" fillId="43" borderId="41" applyNumberFormat="0" applyAlignment="0" applyProtection="0"/>
    <xf numFmtId="0" fontId="67" fillId="43" borderId="41" applyNumberFormat="0" applyAlignment="0" applyProtection="0"/>
    <xf numFmtId="0" fontId="67" fillId="43" borderId="41" applyNumberFormat="0" applyAlignment="0" applyProtection="0"/>
    <xf numFmtId="0" fontId="67" fillId="43" borderId="41" applyNumberFormat="0" applyAlignment="0" applyProtection="0"/>
    <xf numFmtId="0" fontId="67" fillId="43" borderId="41" applyNumberFormat="0" applyAlignment="0" applyProtection="0"/>
    <xf numFmtId="171" fontId="69" fillId="43" borderId="41" applyNumberFormat="0" applyAlignment="0" applyProtection="0"/>
    <xf numFmtId="0" fontId="67" fillId="43" borderId="41" applyNumberFormat="0" applyAlignment="0" applyProtection="0"/>
    <xf numFmtId="0" fontId="67" fillId="43" borderId="41" applyNumberFormat="0" applyAlignment="0" applyProtection="0"/>
    <xf numFmtId="0" fontId="67" fillId="43" borderId="41" applyNumberFormat="0" applyAlignment="0" applyProtection="0"/>
    <xf numFmtId="0" fontId="67" fillId="43" borderId="41" applyNumberFormat="0" applyAlignment="0" applyProtection="0"/>
    <xf numFmtId="0" fontId="67" fillId="43" borderId="41" applyNumberFormat="0" applyAlignment="0" applyProtection="0"/>
    <xf numFmtId="0" fontId="67" fillId="43" borderId="41" applyNumberFormat="0" applyAlignment="0" applyProtection="0"/>
    <xf numFmtId="0" fontId="67" fillId="43" borderId="41" applyNumberFormat="0" applyAlignment="0" applyProtection="0"/>
    <xf numFmtId="0" fontId="67" fillId="43" borderId="41" applyNumberFormat="0" applyAlignment="0" applyProtection="0"/>
    <xf numFmtId="0" fontId="67" fillId="43" borderId="41" applyNumberFormat="0" applyAlignment="0" applyProtection="0"/>
    <xf numFmtId="0" fontId="67" fillId="43" borderId="41" applyNumberFormat="0" applyAlignment="0" applyProtection="0"/>
    <xf numFmtId="0" fontId="67" fillId="43" borderId="41" applyNumberFormat="0" applyAlignment="0" applyProtection="0"/>
    <xf numFmtId="172" fontId="69" fillId="43" borderId="41" applyNumberFormat="0" applyAlignment="0" applyProtection="0"/>
    <xf numFmtId="0" fontId="67" fillId="43" borderId="41" applyNumberFormat="0" applyAlignment="0" applyProtection="0"/>
    <xf numFmtId="0" fontId="67" fillId="43" borderId="41" applyNumberFormat="0" applyAlignment="0" applyProtection="0"/>
    <xf numFmtId="0" fontId="67" fillId="43" borderId="41" applyNumberFormat="0" applyAlignment="0" applyProtection="0"/>
    <xf numFmtId="0" fontId="67" fillId="43" borderId="41" applyNumberFormat="0" applyAlignment="0" applyProtection="0"/>
    <xf numFmtId="0" fontId="67" fillId="43" borderId="41" applyNumberFormat="0" applyAlignment="0" applyProtection="0"/>
    <xf numFmtId="0" fontId="67" fillId="43" borderId="41" applyNumberFormat="0" applyAlignment="0" applyProtection="0"/>
    <xf numFmtId="0" fontId="67" fillId="43" borderId="41" applyNumberFormat="0" applyAlignment="0" applyProtection="0"/>
    <xf numFmtId="0" fontId="67" fillId="43" borderId="41" applyNumberFormat="0" applyAlignment="0" applyProtection="0"/>
    <xf numFmtId="0" fontId="67" fillId="43" borderId="41" applyNumberFormat="0" applyAlignment="0" applyProtection="0"/>
    <xf numFmtId="0" fontId="67" fillId="43" borderId="41" applyNumberFormat="0" applyAlignment="0" applyProtection="0"/>
    <xf numFmtId="0" fontId="67" fillId="43" borderId="41" applyNumberFormat="0" applyAlignment="0" applyProtection="0"/>
    <xf numFmtId="0" fontId="67" fillId="43" borderId="41" applyNumberFormat="0" applyAlignment="0" applyProtection="0"/>
    <xf numFmtId="0" fontId="67" fillId="43" borderId="41" applyNumberFormat="0" applyAlignment="0" applyProtection="0"/>
    <xf numFmtId="0" fontId="67" fillId="43" borderId="41" applyNumberFormat="0" applyAlignment="0" applyProtection="0"/>
    <xf numFmtId="0" fontId="67" fillId="43" borderId="41" applyNumberFormat="0" applyAlignment="0" applyProtection="0"/>
    <xf numFmtId="0" fontId="67" fillId="43" borderId="41" applyNumberFormat="0" applyAlignment="0" applyProtection="0"/>
    <xf numFmtId="0" fontId="67" fillId="43" borderId="41" applyNumberFormat="0" applyAlignment="0" applyProtection="0"/>
    <xf numFmtId="0" fontId="67" fillId="43" borderId="41" applyNumberFormat="0" applyAlignment="0" applyProtection="0"/>
    <xf numFmtId="0" fontId="67" fillId="43" borderId="41" applyNumberFormat="0" applyAlignment="0" applyProtection="0"/>
    <xf numFmtId="0" fontId="67" fillId="43" borderId="41" applyNumberFormat="0" applyAlignment="0" applyProtection="0"/>
    <xf numFmtId="0" fontId="68" fillId="8" borderId="35" applyNumberFormat="0" applyAlignment="0" applyProtection="0"/>
    <xf numFmtId="0" fontId="67" fillId="43" borderId="41" applyNumberFormat="0" applyAlignment="0" applyProtection="0"/>
    <xf numFmtId="0" fontId="67" fillId="43" borderId="41" applyNumberFormat="0" applyAlignment="0" applyProtection="0"/>
    <xf numFmtId="0" fontId="67" fillId="43" borderId="41" applyNumberFormat="0" applyAlignment="0" applyProtection="0"/>
    <xf numFmtId="0" fontId="67" fillId="43" borderId="41" applyNumberFormat="0" applyAlignment="0" applyProtection="0"/>
    <xf numFmtId="0" fontId="68" fillId="8" borderId="35" applyNumberFormat="0" applyAlignment="0" applyProtection="0"/>
    <xf numFmtId="0" fontId="67" fillId="43" borderId="41" applyNumberFormat="0" applyAlignment="0" applyProtection="0"/>
    <xf numFmtId="0" fontId="67" fillId="43" borderId="41" applyNumberFormat="0" applyAlignment="0" applyProtection="0"/>
    <xf numFmtId="0" fontId="67" fillId="43" borderId="41" applyNumberFormat="0" applyAlignment="0" applyProtection="0"/>
    <xf numFmtId="0" fontId="67" fillId="43" borderId="41" applyNumberFormat="0" applyAlignment="0" applyProtection="0"/>
    <xf numFmtId="0" fontId="68" fillId="8" borderId="35" applyNumberFormat="0" applyAlignment="0" applyProtection="0"/>
    <xf numFmtId="0" fontId="67" fillId="43" borderId="41" applyNumberFormat="0" applyAlignment="0" applyProtection="0"/>
    <xf numFmtId="0" fontId="67" fillId="43" borderId="41" applyNumberFormat="0" applyAlignment="0" applyProtection="0"/>
    <xf numFmtId="0" fontId="67" fillId="43" borderId="41" applyNumberFormat="0" applyAlignment="0" applyProtection="0"/>
    <xf numFmtId="0" fontId="67" fillId="43" borderId="41" applyNumberFormat="0" applyAlignment="0" applyProtection="0"/>
    <xf numFmtId="0" fontId="68" fillId="8" borderId="35" applyNumberFormat="0" applyAlignment="0" applyProtection="0"/>
    <xf numFmtId="0" fontId="67" fillId="43" borderId="41" applyNumberFormat="0" applyAlignment="0" applyProtection="0"/>
    <xf numFmtId="0" fontId="67" fillId="43" borderId="41" applyNumberFormat="0" applyAlignment="0" applyProtection="0"/>
    <xf numFmtId="0" fontId="67" fillId="43" borderId="41" applyNumberFormat="0" applyAlignment="0" applyProtection="0"/>
    <xf numFmtId="0" fontId="67" fillId="43" borderId="41" applyNumberFormat="0" applyAlignment="0" applyProtection="0"/>
    <xf numFmtId="0" fontId="68" fillId="8" borderId="35" applyNumberFormat="0" applyAlignment="0" applyProtection="0"/>
    <xf numFmtId="0" fontId="67" fillId="43" borderId="41" applyNumberFormat="0" applyAlignment="0" applyProtection="0"/>
    <xf numFmtId="0" fontId="67" fillId="43" borderId="41" applyNumberFormat="0" applyAlignment="0" applyProtection="0"/>
    <xf numFmtId="0" fontId="67" fillId="43" borderId="41" applyNumberFormat="0" applyAlignment="0" applyProtection="0"/>
    <xf numFmtId="0" fontId="67" fillId="43" borderId="41" applyNumberFormat="0" applyAlignment="0" applyProtection="0"/>
    <xf numFmtId="0" fontId="68" fillId="8" borderId="35" applyNumberFormat="0" applyAlignment="0" applyProtection="0"/>
    <xf numFmtId="0" fontId="67" fillId="43" borderId="41" applyNumberFormat="0" applyAlignment="0" applyProtection="0"/>
    <xf numFmtId="0" fontId="67" fillId="43" borderId="41" applyNumberFormat="0" applyAlignment="0" applyProtection="0"/>
    <xf numFmtId="0" fontId="67" fillId="43" borderId="41" applyNumberFormat="0" applyAlignment="0" applyProtection="0"/>
    <xf numFmtId="0" fontId="67" fillId="43" borderId="41" applyNumberFormat="0" applyAlignment="0" applyProtection="0"/>
    <xf numFmtId="0" fontId="68" fillId="8" borderId="35" applyNumberFormat="0" applyAlignment="0" applyProtection="0"/>
    <xf numFmtId="0" fontId="67" fillId="43" borderId="41" applyNumberFormat="0" applyAlignment="0" applyProtection="0"/>
    <xf numFmtId="0" fontId="67" fillId="43" borderId="41" applyNumberFormat="0" applyAlignment="0" applyProtection="0"/>
    <xf numFmtId="0" fontId="67" fillId="43" borderId="41" applyNumberFormat="0" applyAlignment="0" applyProtection="0"/>
    <xf numFmtId="0" fontId="67" fillId="43" borderId="41" applyNumberFormat="0" applyAlignment="0" applyProtection="0"/>
    <xf numFmtId="171" fontId="69" fillId="43" borderId="41" applyNumberFormat="0" applyAlignment="0" applyProtection="0"/>
    <xf numFmtId="172" fontId="69" fillId="43" borderId="41" applyNumberFormat="0" applyAlignment="0" applyProtection="0"/>
    <xf numFmtId="171" fontId="69" fillId="43" borderId="41" applyNumberFormat="0" applyAlignment="0" applyProtection="0"/>
    <xf numFmtId="171" fontId="69" fillId="43" borderId="41" applyNumberFormat="0" applyAlignment="0" applyProtection="0"/>
    <xf numFmtId="172" fontId="69" fillId="43" borderId="41" applyNumberFormat="0" applyAlignment="0" applyProtection="0"/>
    <xf numFmtId="171" fontId="69" fillId="43" borderId="41" applyNumberFormat="0" applyAlignment="0" applyProtection="0"/>
    <xf numFmtId="171" fontId="69" fillId="43" borderId="41" applyNumberFormat="0" applyAlignment="0" applyProtection="0"/>
    <xf numFmtId="172" fontId="69" fillId="43" borderId="41" applyNumberFormat="0" applyAlignment="0" applyProtection="0"/>
    <xf numFmtId="171" fontId="69" fillId="43" borderId="41" applyNumberFormat="0" applyAlignment="0" applyProtection="0"/>
    <xf numFmtId="171" fontId="69" fillId="43" borderId="41" applyNumberFormat="0" applyAlignment="0" applyProtection="0"/>
    <xf numFmtId="172" fontId="69" fillId="43" borderId="41" applyNumberFormat="0" applyAlignment="0" applyProtection="0"/>
    <xf numFmtId="171" fontId="69" fillId="43" borderId="41" applyNumberFormat="0" applyAlignment="0" applyProtection="0"/>
    <xf numFmtId="0" fontId="67" fillId="43" borderId="41" applyNumberFormat="0" applyAlignment="0" applyProtection="0"/>
    <xf numFmtId="3" fontId="2" fillId="72" borderId="3" applyFont="0">
      <alignment horizontal="right" vertical="center"/>
      <protection locked="0"/>
    </xf>
    <xf numFmtId="174" fontId="38" fillId="0" borderId="0" applyFill="0" applyBorder="0" applyAlignment="0"/>
    <xf numFmtId="175" fontId="38" fillId="0" borderId="0" applyFill="0" applyBorder="0" applyAlignment="0"/>
    <xf numFmtId="174" fontId="38" fillId="0" borderId="0" applyFill="0" applyBorder="0" applyAlignment="0"/>
    <xf numFmtId="179" fontId="38" fillId="0" borderId="0" applyFill="0" applyBorder="0" applyAlignment="0"/>
    <xf numFmtId="175" fontId="38" fillId="0" borderId="0" applyFill="0" applyBorder="0" applyAlignment="0"/>
    <xf numFmtId="0" fontId="70" fillId="0" borderId="47" applyNumberFormat="0" applyFill="0" applyAlignment="0" applyProtection="0"/>
    <xf numFmtId="0" fontId="71" fillId="0" borderId="37" applyNumberFormat="0" applyFill="0" applyAlignment="0" applyProtection="0"/>
    <xf numFmtId="171" fontId="72" fillId="0" borderId="47" applyNumberFormat="0" applyFill="0" applyAlignment="0" applyProtection="0"/>
    <xf numFmtId="171" fontId="72" fillId="0" borderId="47" applyNumberFormat="0" applyFill="0" applyAlignment="0" applyProtection="0"/>
    <xf numFmtId="172" fontId="72" fillId="0" borderId="47" applyNumberFormat="0" applyFill="0" applyAlignment="0" applyProtection="0"/>
    <xf numFmtId="0" fontId="70" fillId="0" borderId="47" applyNumberFormat="0" applyFill="0" applyAlignment="0" applyProtection="0"/>
    <xf numFmtId="0" fontId="71" fillId="0" borderId="37" applyNumberFormat="0" applyFill="0" applyAlignment="0" applyProtection="0"/>
    <xf numFmtId="0" fontId="71" fillId="0" borderId="37" applyNumberFormat="0" applyFill="0" applyAlignment="0" applyProtection="0"/>
    <xf numFmtId="0" fontId="71" fillId="0" borderId="37" applyNumberFormat="0" applyFill="0" applyAlignment="0" applyProtection="0"/>
    <xf numFmtId="0" fontId="71" fillId="0" borderId="37" applyNumberFormat="0" applyFill="0" applyAlignment="0" applyProtection="0"/>
    <xf numFmtId="0" fontId="71" fillId="0" borderId="37" applyNumberFormat="0" applyFill="0" applyAlignment="0" applyProtection="0"/>
    <xf numFmtId="0" fontId="71" fillId="0" borderId="37" applyNumberFormat="0" applyFill="0" applyAlignment="0" applyProtection="0"/>
    <xf numFmtId="0" fontId="71" fillId="0" borderId="37" applyNumberFormat="0" applyFill="0" applyAlignment="0" applyProtection="0"/>
    <xf numFmtId="171" fontId="72" fillId="0" borderId="47" applyNumberFormat="0" applyFill="0" applyAlignment="0" applyProtection="0"/>
    <xf numFmtId="172" fontId="72" fillId="0" borderId="47" applyNumberFormat="0" applyFill="0" applyAlignment="0" applyProtection="0"/>
    <xf numFmtId="171" fontId="72" fillId="0" borderId="47" applyNumberFormat="0" applyFill="0" applyAlignment="0" applyProtection="0"/>
    <xf numFmtId="171" fontId="72" fillId="0" borderId="47" applyNumberFormat="0" applyFill="0" applyAlignment="0" applyProtection="0"/>
    <xf numFmtId="172" fontId="72" fillId="0" borderId="47" applyNumberFormat="0" applyFill="0" applyAlignment="0" applyProtection="0"/>
    <xf numFmtId="171" fontId="72" fillId="0" borderId="47" applyNumberFormat="0" applyFill="0" applyAlignment="0" applyProtection="0"/>
    <xf numFmtId="171" fontId="72" fillId="0" borderId="47" applyNumberFormat="0" applyFill="0" applyAlignment="0" applyProtection="0"/>
    <xf numFmtId="172" fontId="72" fillId="0" borderId="47" applyNumberFormat="0" applyFill="0" applyAlignment="0" applyProtection="0"/>
    <xf numFmtId="171" fontId="72" fillId="0" borderId="47" applyNumberFormat="0" applyFill="0" applyAlignment="0" applyProtection="0"/>
    <xf numFmtId="171" fontId="72" fillId="0" borderId="47" applyNumberFormat="0" applyFill="0" applyAlignment="0" applyProtection="0"/>
    <xf numFmtId="172" fontId="72" fillId="0" borderId="47" applyNumberFormat="0" applyFill="0" applyAlignment="0" applyProtection="0"/>
    <xf numFmtId="171" fontId="72" fillId="0" borderId="47" applyNumberFormat="0" applyFill="0" applyAlignment="0" applyProtection="0"/>
    <xf numFmtId="0" fontId="70" fillId="0" borderId="47" applyNumberFormat="0" applyFill="0" applyAlignment="0" applyProtection="0"/>
    <xf numFmtId="171" fontId="2" fillId="0" borderId="0">
      <alignment horizontal="center"/>
    </xf>
    <xf numFmtId="0" fontId="2" fillId="0" borderId="0">
      <alignment horizontal="center"/>
    </xf>
    <xf numFmtId="171" fontId="2" fillId="0" borderId="0">
      <alignment horizontal="center"/>
    </xf>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0" fontId="73" fillId="73" borderId="0" applyNumberFormat="0" applyBorder="0" applyAlignment="0" applyProtection="0"/>
    <xf numFmtId="0" fontId="74" fillId="7" borderId="0" applyNumberFormat="0" applyBorder="0" applyAlignment="0" applyProtection="0"/>
    <xf numFmtId="171" fontId="75" fillId="73" borderId="0" applyNumberFormat="0" applyBorder="0" applyAlignment="0" applyProtection="0"/>
    <xf numFmtId="171" fontId="75" fillId="73" borderId="0" applyNumberFormat="0" applyBorder="0" applyAlignment="0" applyProtection="0"/>
    <xf numFmtId="172" fontId="75" fillId="73" borderId="0" applyNumberFormat="0" applyBorder="0" applyAlignment="0" applyProtection="0"/>
    <xf numFmtId="0" fontId="73" fillId="73" borderId="0" applyNumberFormat="0" applyBorder="0" applyAlignment="0" applyProtection="0"/>
    <xf numFmtId="0" fontId="74" fillId="7" borderId="0" applyNumberFormat="0" applyBorder="0" applyAlignment="0" applyProtection="0"/>
    <xf numFmtId="0" fontId="74" fillId="7" borderId="0" applyNumberFormat="0" applyBorder="0" applyAlignment="0" applyProtection="0"/>
    <xf numFmtId="0" fontId="74" fillId="7" borderId="0" applyNumberFormat="0" applyBorder="0" applyAlignment="0" applyProtection="0"/>
    <xf numFmtId="0" fontId="74" fillId="7" borderId="0" applyNumberFormat="0" applyBorder="0" applyAlignment="0" applyProtection="0"/>
    <xf numFmtId="0" fontId="74" fillId="7" borderId="0" applyNumberFormat="0" applyBorder="0" applyAlignment="0" applyProtection="0"/>
    <xf numFmtId="0" fontId="74" fillId="7" borderId="0" applyNumberFormat="0" applyBorder="0" applyAlignment="0" applyProtection="0"/>
    <xf numFmtId="0" fontId="74" fillId="7" borderId="0" applyNumberFormat="0" applyBorder="0" applyAlignment="0" applyProtection="0"/>
    <xf numFmtId="171" fontId="75" fillId="73" borderId="0" applyNumberFormat="0" applyBorder="0" applyAlignment="0" applyProtection="0"/>
    <xf numFmtId="172" fontId="75" fillId="73" borderId="0" applyNumberFormat="0" applyBorder="0" applyAlignment="0" applyProtection="0"/>
    <xf numFmtId="171" fontId="75" fillId="73" borderId="0" applyNumberFormat="0" applyBorder="0" applyAlignment="0" applyProtection="0"/>
    <xf numFmtId="171" fontId="75" fillId="73" borderId="0" applyNumberFormat="0" applyBorder="0" applyAlignment="0" applyProtection="0"/>
    <xf numFmtId="172" fontId="75" fillId="73" borderId="0" applyNumberFormat="0" applyBorder="0" applyAlignment="0" applyProtection="0"/>
    <xf numFmtId="171" fontId="75" fillId="73" borderId="0" applyNumberFormat="0" applyBorder="0" applyAlignment="0" applyProtection="0"/>
    <xf numFmtId="171" fontId="75" fillId="73" borderId="0" applyNumberFormat="0" applyBorder="0" applyAlignment="0" applyProtection="0"/>
    <xf numFmtId="172" fontId="75" fillId="73" borderId="0" applyNumberFormat="0" applyBorder="0" applyAlignment="0" applyProtection="0"/>
    <xf numFmtId="171" fontId="75" fillId="73" borderId="0" applyNumberFormat="0" applyBorder="0" applyAlignment="0" applyProtection="0"/>
    <xf numFmtId="171" fontId="75" fillId="73" borderId="0" applyNumberFormat="0" applyBorder="0" applyAlignment="0" applyProtection="0"/>
    <xf numFmtId="172" fontId="75" fillId="73" borderId="0" applyNumberFormat="0" applyBorder="0" applyAlignment="0" applyProtection="0"/>
    <xf numFmtId="171" fontId="75" fillId="73" borderId="0" applyNumberFormat="0" applyBorder="0" applyAlignment="0" applyProtection="0"/>
    <xf numFmtId="0" fontId="73" fillId="73" borderId="0" applyNumberFormat="0" applyBorder="0" applyAlignment="0" applyProtection="0"/>
    <xf numFmtId="1" fontId="76" fillId="0" borderId="0" applyProtection="0"/>
    <xf numFmtId="171" fontId="27" fillId="0" borderId="48"/>
    <xf numFmtId="172" fontId="27" fillId="0" borderId="48"/>
    <xf numFmtId="171" fontId="27" fillId="0" borderId="48"/>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0" fontId="1" fillId="0" borderId="0"/>
    <xf numFmtId="0" fontId="1" fillId="0" borderId="0"/>
    <xf numFmtId="0" fontId="1" fillId="0" borderId="0"/>
    <xf numFmtId="0"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0" fontId="1" fillId="0" borderId="0"/>
    <xf numFmtId="0" fontId="1" fillId="0" borderId="0"/>
    <xf numFmtId="0" fontId="1" fillId="0" borderId="0"/>
    <xf numFmtId="0"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0" fontId="1" fillId="0" borderId="0"/>
    <xf numFmtId="0" fontId="1" fillId="0" borderId="0"/>
    <xf numFmtId="0" fontId="1" fillId="0" borderId="0"/>
    <xf numFmtId="0"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182" fontId="1" fillId="0" borderId="0"/>
    <xf numFmtId="182" fontId="1" fillId="0" borderId="0"/>
    <xf numFmtId="182"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4"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0" fontId="2"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4"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0" fontId="2" fillId="0" borderId="0"/>
    <xf numFmtId="0" fontId="2" fillId="0" borderId="0"/>
    <xf numFmtId="0" fontId="2" fillId="0" borderId="0"/>
    <xf numFmtId="0" fontId="77" fillId="0" borderId="0"/>
    <xf numFmtId="184" fontId="2" fillId="0" borderId="0"/>
    <xf numFmtId="182" fontId="29" fillId="0" borderId="0"/>
    <xf numFmtId="0" fontId="77"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78" fillId="0" borderId="0"/>
    <xf numFmtId="0" fontId="78" fillId="0" borderId="0"/>
    <xf numFmtId="0" fontId="77" fillId="0" borderId="0"/>
    <xf numFmtId="182" fontId="29" fillId="0" borderId="0"/>
    <xf numFmtId="182" fontId="2" fillId="0" borderId="0"/>
    <xf numFmtId="182" fontId="2" fillId="0" borderId="0"/>
    <xf numFmtId="0" fontId="2" fillId="0" borderId="0"/>
    <xf numFmtId="0" fontId="2" fillId="0" borderId="0"/>
    <xf numFmtId="182"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2" fillId="0" borderId="0"/>
    <xf numFmtId="0" fontId="29" fillId="0" borderId="0"/>
    <xf numFmtId="0" fontId="2" fillId="0" borderId="0"/>
    <xf numFmtId="0" fontId="29" fillId="0" borderId="0"/>
    <xf numFmtId="0" fontId="2" fillId="0" borderId="0"/>
    <xf numFmtId="0" fontId="29" fillId="0" borderId="0"/>
    <xf numFmtId="0" fontId="2" fillId="0" borderId="0"/>
    <xf numFmtId="0" fontId="29" fillId="0" borderId="0"/>
    <xf numFmtId="0" fontId="2" fillId="0" borderId="0"/>
    <xf numFmtId="0" fontId="29" fillId="0" borderId="0"/>
    <xf numFmtId="0" fontId="2"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9" fillId="0" borderId="0"/>
    <xf numFmtId="0" fontId="2"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 fillId="0" borderId="0"/>
    <xf numFmtId="0" fontId="2" fillId="0" borderId="0"/>
    <xf numFmtId="0" fontId="2" fillId="0" borderId="0"/>
    <xf numFmtId="182" fontId="29" fillId="0" borderId="0"/>
    <xf numFmtId="0" fontId="2" fillId="0" borderId="0"/>
    <xf numFmtId="0" fontId="2"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9" fillId="0" borderId="0"/>
    <xf numFmtId="0" fontId="2" fillId="0" borderId="0"/>
    <xf numFmtId="171" fontId="2" fillId="0" borderId="0"/>
    <xf numFmtId="182"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71" fontId="2" fillId="0" borderId="0"/>
    <xf numFmtId="182" fontId="1" fillId="0" borderId="0"/>
    <xf numFmtId="182" fontId="1" fillId="0" borderId="0"/>
    <xf numFmtId="182" fontId="1" fillId="0" borderId="0"/>
    <xf numFmtId="182"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66"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82" fontId="1" fillId="0" borderId="0"/>
    <xf numFmtId="182" fontId="1" fillId="0" borderId="0"/>
    <xf numFmtId="182" fontId="1" fillId="0" borderId="0"/>
    <xf numFmtId="182" fontId="1" fillId="0" borderId="0"/>
    <xf numFmtId="171" fontId="2" fillId="0" borderId="0"/>
    <xf numFmtId="182" fontId="2" fillId="0" borderId="0"/>
    <xf numFmtId="182" fontId="2" fillId="0" borderId="0"/>
    <xf numFmtId="171" fontId="2" fillId="0" borderId="0"/>
    <xf numFmtId="182" fontId="2" fillId="0" borderId="0"/>
    <xf numFmtId="182" fontId="2" fillId="0" borderId="0"/>
    <xf numFmtId="182" fontId="2" fillId="0" borderId="0"/>
    <xf numFmtId="182"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 fillId="0" borderId="0"/>
    <xf numFmtId="182" fontId="1" fillId="0" borderId="0"/>
    <xf numFmtId="182"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 fillId="0" borderId="0"/>
    <xf numFmtId="182"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71" fontId="28"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2" fillId="0" borderId="0"/>
    <xf numFmtId="0" fontId="2" fillId="0" borderId="0"/>
    <xf numFmtId="0" fontId="1" fillId="0" borderId="0"/>
    <xf numFmtId="0" fontId="1" fillId="0" borderId="0"/>
    <xf numFmtId="0" fontId="1" fillId="0" borderId="0"/>
    <xf numFmtId="0" fontId="1" fillId="0" borderId="0"/>
    <xf numFmtId="171"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9"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9"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82"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2"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71" fontId="29" fillId="0" borderId="0"/>
    <xf numFmtId="0" fontId="29" fillId="0" borderId="0"/>
    <xf numFmtId="171" fontId="29" fillId="0" borderId="0"/>
    <xf numFmtId="0" fontId="29"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29" fillId="0" borderId="0"/>
    <xf numFmtId="0" fontId="29" fillId="0" borderId="0"/>
    <xf numFmtId="0" fontId="29" fillId="0" borderId="0"/>
    <xf numFmtId="0" fontId="29" fillId="0" borderId="0"/>
    <xf numFmtId="0" fontId="29" fillId="0" borderId="0"/>
    <xf numFmtId="182"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29" fillId="0" borderId="0"/>
    <xf numFmtId="171" fontId="29" fillId="0" borderId="0"/>
    <xf numFmtId="0" fontId="29" fillId="0" borderId="0"/>
    <xf numFmtId="0" fontId="29" fillId="0" borderId="0"/>
    <xf numFmtId="0" fontId="2" fillId="0" borderId="0"/>
    <xf numFmtId="182"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2"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28"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9"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71" fontId="28" fillId="0" borderId="0"/>
    <xf numFmtId="182" fontId="29" fillId="0" borderId="0"/>
    <xf numFmtId="182" fontId="29" fillId="0" borderId="0"/>
    <xf numFmtId="0" fontId="2" fillId="0" borderId="0"/>
    <xf numFmtId="182" fontId="1" fillId="0" borderId="0"/>
    <xf numFmtId="182" fontId="1" fillId="0" borderId="0"/>
    <xf numFmtId="182" fontId="1" fillId="0" borderId="0"/>
    <xf numFmtId="18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29"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9"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9"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29" fillId="0" borderId="0"/>
    <xf numFmtId="182" fontId="29" fillId="0" borderId="0"/>
    <xf numFmtId="182" fontId="29" fillId="0" borderId="0"/>
    <xf numFmtId="182" fontId="29" fillId="0" borderId="0"/>
    <xf numFmtId="182"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29" fillId="0" borderId="0"/>
    <xf numFmtId="182" fontId="2"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9"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26" fillId="0" borderId="0"/>
    <xf numFmtId="0" fontId="29" fillId="0" borderId="0"/>
    <xf numFmtId="0" fontId="2" fillId="0" borderId="0"/>
    <xf numFmtId="0" fontId="28" fillId="0" borderId="0"/>
    <xf numFmtId="171" fontId="26" fillId="0" borderId="0"/>
    <xf numFmtId="0" fontId="2" fillId="0" borderId="0"/>
    <xf numFmtId="0" fontId="1" fillId="0" borderId="0"/>
    <xf numFmtId="0" fontId="1" fillId="0" borderId="0"/>
    <xf numFmtId="182"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29" fillId="0" borderId="0"/>
    <xf numFmtId="0" fontId="29" fillId="0" borderId="0"/>
    <xf numFmtId="0" fontId="29" fillId="0" borderId="0"/>
    <xf numFmtId="0" fontId="29" fillId="0" borderId="0"/>
    <xf numFmtId="0" fontId="29" fillId="0" borderId="0"/>
    <xf numFmtId="182"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82" fontId="2" fillId="0" borderId="0"/>
    <xf numFmtId="0" fontId="29" fillId="0" borderId="0"/>
    <xf numFmtId="0" fontId="29" fillId="0" borderId="0"/>
    <xf numFmtId="171" fontId="26" fillId="0" borderId="0"/>
    <xf numFmtId="0" fontId="66" fillId="0" borderId="0"/>
    <xf numFmtId="0" fontId="2" fillId="0" borderId="0"/>
    <xf numFmtId="171" fontId="26" fillId="0" borderId="0"/>
    <xf numFmtId="0" fontId="1" fillId="0" borderId="0"/>
    <xf numFmtId="182" fontId="29" fillId="0" borderId="0"/>
    <xf numFmtId="0" fontId="29" fillId="0" borderId="0"/>
    <xf numFmtId="0" fontId="29" fillId="0" borderId="0"/>
    <xf numFmtId="0" fontId="29" fillId="0" borderId="0"/>
    <xf numFmtId="0" fontId="29" fillId="0" borderId="0"/>
    <xf numFmtId="0" fontId="29" fillId="0" borderId="0"/>
    <xf numFmtId="0" fontId="29" fillId="0" borderId="0"/>
    <xf numFmtId="182"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171" fontId="26" fillId="0" borderId="0"/>
    <xf numFmtId="171" fontId="26" fillId="0" borderId="0"/>
    <xf numFmtId="0" fontId="1" fillId="0" borderId="0"/>
    <xf numFmtId="182" fontId="29" fillId="0" borderId="0"/>
    <xf numFmtId="182" fontId="29" fillId="0" borderId="0"/>
    <xf numFmtId="182" fontId="2" fillId="0" borderId="0"/>
    <xf numFmtId="0" fontId="2" fillId="0" borderId="0"/>
    <xf numFmtId="182" fontId="2" fillId="0" borderId="0"/>
    <xf numFmtId="0" fontId="2" fillId="0" borderId="0"/>
    <xf numFmtId="182" fontId="2" fillId="0" borderId="0"/>
    <xf numFmtId="0" fontId="2" fillId="0" borderId="0"/>
    <xf numFmtId="0" fontId="6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0" borderId="0"/>
    <xf numFmtId="0" fontId="2" fillId="0" borderId="0"/>
    <xf numFmtId="0" fontId="2" fillId="0" borderId="0"/>
    <xf numFmtId="0" fontId="29" fillId="0" borderId="0"/>
    <xf numFmtId="171" fontId="26" fillId="0" borderId="0"/>
    <xf numFmtId="171" fontId="26" fillId="0" borderId="0"/>
    <xf numFmtId="0" fontId="1" fillId="0" borderId="0"/>
    <xf numFmtId="182" fontId="29" fillId="0" borderId="0"/>
    <xf numFmtId="182" fontId="29" fillId="0" borderId="0"/>
    <xf numFmtId="0" fontId="6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2" fillId="0" borderId="0"/>
    <xf numFmtId="17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9" fillId="0" borderId="0"/>
    <xf numFmtId="182" fontId="29" fillId="0" borderId="0"/>
    <xf numFmtId="0" fontId="7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7" fillId="0" borderId="0"/>
    <xf numFmtId="182" fontId="29" fillId="0" borderId="0"/>
    <xf numFmtId="0" fontId="77"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8"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77" fillId="0" borderId="0"/>
    <xf numFmtId="182" fontId="2" fillId="0" borderId="0"/>
    <xf numFmtId="182" fontId="29" fillId="0" borderId="0"/>
    <xf numFmtId="182" fontId="29" fillId="0" borderId="0"/>
    <xf numFmtId="182" fontId="29" fillId="0" borderId="0"/>
    <xf numFmtId="182" fontId="29" fillId="0" borderId="0"/>
    <xf numFmtId="182" fontId="29" fillId="0" borderId="0"/>
    <xf numFmtId="182" fontId="29" fillId="0" borderId="0"/>
    <xf numFmtId="182" fontId="29" fillId="0" borderId="0"/>
    <xf numFmtId="182" fontId="29"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0" fontId="77"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1"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7"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7" fillId="70" borderId="7" applyBorder="0"/>
    <xf numFmtId="0" fontId="2" fillId="0" borderId="0"/>
    <xf numFmtId="0" fontId="2" fillId="0" borderId="0"/>
    <xf numFmtId="0" fontId="2" fillId="0" borderId="0"/>
    <xf numFmtId="0" fontId="2" fillId="0" borderId="0"/>
    <xf numFmtId="182" fontId="1" fillId="0" borderId="0"/>
    <xf numFmtId="182" fontId="1" fillId="0" borderId="0"/>
    <xf numFmtId="182" fontId="1" fillId="0" borderId="0"/>
    <xf numFmtId="182"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82" fontId="27" fillId="0" borderId="0"/>
    <xf numFmtId="0" fontId="8" fillId="0" borderId="0"/>
    <xf numFmtId="0" fontId="1" fillId="0" borderId="0"/>
    <xf numFmtId="0" fontId="1" fillId="0" borderId="0"/>
    <xf numFmtId="182"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182" fontId="8" fillId="0" borderId="0"/>
    <xf numFmtId="0" fontId="27" fillId="0" borderId="0"/>
    <xf numFmtId="182" fontId="27" fillId="0" borderId="0"/>
    <xf numFmtId="0" fontId="27" fillId="0" borderId="0"/>
    <xf numFmtId="0" fontId="2" fillId="0" borderId="0"/>
    <xf numFmtId="0" fontId="27"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82" fontId="27" fillId="0" borderId="0"/>
    <xf numFmtId="182" fontId="8" fillId="0" borderId="0"/>
    <xf numFmtId="182" fontId="27" fillId="0" borderId="0"/>
    <xf numFmtId="182" fontId="27" fillId="0" borderId="0"/>
    <xf numFmtId="182" fontId="27" fillId="0" borderId="0"/>
    <xf numFmtId="182" fontId="27" fillId="0" borderId="0"/>
    <xf numFmtId="182" fontId="27" fillId="0" borderId="0"/>
    <xf numFmtId="182" fontId="27" fillId="0" borderId="0"/>
    <xf numFmtId="182" fontId="27" fillId="0" borderId="0"/>
    <xf numFmtId="182" fontId="27" fillId="0" borderId="0"/>
    <xf numFmtId="182" fontId="8" fillId="0" borderId="0"/>
    <xf numFmtId="182" fontId="8" fillId="0" borderId="0"/>
    <xf numFmtId="182" fontId="8" fillId="0" borderId="0"/>
    <xf numFmtId="182" fontId="8" fillId="0" borderId="0"/>
    <xf numFmtId="182" fontId="8" fillId="0" borderId="0"/>
    <xf numFmtId="182" fontId="8"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77"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7" fillId="0" borderId="0"/>
    <xf numFmtId="0" fontId="27" fillId="0" borderId="0"/>
    <xf numFmtId="171" fontId="27" fillId="0" borderId="0"/>
    <xf numFmtId="0" fontId="77" fillId="0" borderId="0"/>
    <xf numFmtId="171"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7" fillId="0" borderId="0"/>
    <xf numFmtId="0" fontId="8" fillId="0" borderId="0"/>
    <xf numFmtId="0" fontId="77" fillId="0" borderId="0"/>
    <xf numFmtId="171" fontId="8" fillId="0" borderId="0"/>
    <xf numFmtId="0" fontId="77" fillId="0" borderId="0"/>
    <xf numFmtId="171" fontId="8" fillId="0" borderId="0"/>
    <xf numFmtId="0" fontId="77"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182" fontId="8"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2"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77" fillId="0" borderId="0"/>
    <xf numFmtId="182" fontId="2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77" fillId="0" borderId="0"/>
    <xf numFmtId="0" fontId="77" fillId="0" borderId="0"/>
    <xf numFmtId="0" fontId="77" fillId="0" borderId="0"/>
    <xf numFmtId="0" fontId="77"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182"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182" fontId="8" fillId="0" borderId="0"/>
    <xf numFmtId="182" fontId="8" fillId="0" borderId="0"/>
    <xf numFmtId="182" fontId="8" fillId="0" borderId="0"/>
    <xf numFmtId="182" fontId="8" fillId="0" borderId="0"/>
    <xf numFmtId="182" fontId="8" fillId="0" borderId="0"/>
    <xf numFmtId="0" fontId="1" fillId="0" borderId="0"/>
    <xf numFmtId="182" fontId="27"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7" fillId="0" borderId="0"/>
    <xf numFmtId="182" fontId="27" fillId="0" borderId="0"/>
    <xf numFmtId="182" fontId="27" fillId="0" borderId="0"/>
    <xf numFmtId="182"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2"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85"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8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2" fillId="0" borderId="0"/>
    <xf numFmtId="0" fontId="2" fillId="0" borderId="0"/>
    <xf numFmtId="182" fontId="1" fillId="0" borderId="0"/>
    <xf numFmtId="182" fontId="1" fillId="0" borderId="0"/>
    <xf numFmtId="182" fontId="1" fillId="0" borderId="0"/>
    <xf numFmtId="182" fontId="1" fillId="0" borderId="0"/>
    <xf numFmtId="182" fontId="2" fillId="0" borderId="0"/>
    <xf numFmtId="182" fontId="2" fillId="0" borderId="0"/>
    <xf numFmtId="182" fontId="2" fillId="0" borderId="0"/>
    <xf numFmtId="182" fontId="2" fillId="0" borderId="0"/>
    <xf numFmtId="171"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0" fontId="2" fillId="0" borderId="0"/>
    <xf numFmtId="182" fontId="1" fillId="0" borderId="0"/>
    <xf numFmtId="182" fontId="1" fillId="0" borderId="0"/>
    <xf numFmtId="18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71" fontId="45" fillId="0" borderId="0"/>
    <xf numFmtId="0" fontId="2" fillId="0" borderId="0"/>
    <xf numFmtId="0" fontId="77" fillId="0" borderId="0"/>
    <xf numFmtId="171" fontId="45" fillId="0" borderId="0"/>
    <xf numFmtId="0" fontId="2" fillId="0" borderId="0"/>
    <xf numFmtId="18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77"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8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0"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82" fontId="2"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2" fillId="0" borderId="0"/>
    <xf numFmtId="0" fontId="7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2" fillId="0" borderId="0"/>
    <xf numFmtId="0" fontId="7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2" fillId="0" borderId="0"/>
    <xf numFmtId="0" fontId="7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2"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77"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182" fontId="1" fillId="0" borderId="0"/>
    <xf numFmtId="182" fontId="1" fillId="0" borderId="0"/>
    <xf numFmtId="182" fontId="1" fillId="0" borderId="0"/>
    <xf numFmtId="182"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77" fillId="0" borderId="0"/>
    <xf numFmtId="0" fontId="2" fillId="0" borderId="0"/>
    <xf numFmtId="0" fontId="77"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82" fontId="1" fillId="0" borderId="0"/>
    <xf numFmtId="182" fontId="1" fillId="0" borderId="0"/>
    <xf numFmtId="182"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171" fontId="1"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182" fontId="2" fillId="0" borderId="0"/>
    <xf numFmtId="0" fontId="77"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2" fillId="0" borderId="0"/>
    <xf numFmtId="182" fontId="2" fillId="0" borderId="0"/>
    <xf numFmtId="0" fontId="2" fillId="0" borderId="0"/>
    <xf numFmtId="0" fontId="2" fillId="0" borderId="0"/>
    <xf numFmtId="182" fontId="2" fillId="0" borderId="0"/>
    <xf numFmtId="0" fontId="2" fillId="0" borderId="0"/>
    <xf numFmtId="182" fontId="2" fillId="0" borderId="0"/>
    <xf numFmtId="182" fontId="2" fillId="0" borderId="0"/>
    <xf numFmtId="182" fontId="2" fillId="0" borderId="0"/>
    <xf numFmtId="182" fontId="2" fillId="0" borderId="0"/>
    <xf numFmtId="182" fontId="2"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1" fontId="2"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2" fillId="0" borderId="0"/>
    <xf numFmtId="172" fontId="2"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171" fontId="2" fillId="0" borderId="0"/>
    <xf numFmtId="0" fontId="77" fillId="0" borderId="0"/>
    <xf numFmtId="0" fontId="77" fillId="0" borderId="0"/>
    <xf numFmtId="0" fontId="77" fillId="0" borderId="0"/>
    <xf numFmtId="0" fontId="77"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0" fillId="0" borderId="0"/>
    <xf numFmtId="171" fontId="2" fillId="0" borderId="0"/>
    <xf numFmtId="0" fontId="77"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0" fontId="77" fillId="0" borderId="0"/>
    <xf numFmtId="171" fontId="2" fillId="0" borderId="0"/>
    <xf numFmtId="0" fontId="77" fillId="0" borderId="0"/>
    <xf numFmtId="0" fontId="77" fillId="0" borderId="0"/>
    <xf numFmtId="0" fontId="77" fillId="0" borderId="0"/>
    <xf numFmtId="0" fontId="77"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0" fontId="1" fillId="0" borderId="0"/>
    <xf numFmtId="0" fontId="1" fillId="0" borderId="0"/>
    <xf numFmtId="0" fontId="1" fillId="0" borderId="0"/>
    <xf numFmtId="0"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0" fontId="1" fillId="0" borderId="0"/>
    <xf numFmtId="0" fontId="1" fillId="0" borderId="0"/>
    <xf numFmtId="0" fontId="1" fillId="0" borderId="0"/>
    <xf numFmtId="0"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184"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1" fontId="81" fillId="0" borderId="0"/>
    <xf numFmtId="0" fontId="28" fillId="74" borderId="49" applyNumberFormat="0" applyFont="0" applyAlignment="0" applyProtection="0"/>
    <xf numFmtId="0" fontId="29" fillId="11" borderId="39" applyNumberFormat="0" applyFont="0" applyAlignment="0" applyProtection="0"/>
    <xf numFmtId="0" fontId="28" fillId="74" borderId="49" applyNumberFormat="0" applyFont="0" applyAlignment="0" applyProtection="0"/>
    <xf numFmtId="0" fontId="28" fillId="74" borderId="49" applyNumberFormat="0" applyFont="0" applyAlignment="0" applyProtection="0"/>
    <xf numFmtId="0" fontId="28" fillId="74" borderId="49" applyNumberFormat="0" applyFont="0" applyAlignment="0" applyProtection="0"/>
    <xf numFmtId="0" fontId="28" fillId="74" borderId="49" applyNumberFormat="0" applyFont="0" applyAlignment="0" applyProtection="0"/>
    <xf numFmtId="0" fontId="29" fillId="11" borderId="39" applyNumberFormat="0" applyFont="0" applyAlignment="0" applyProtection="0"/>
    <xf numFmtId="0" fontId="28" fillId="74" borderId="49" applyNumberFormat="0" applyFont="0" applyAlignment="0" applyProtection="0"/>
    <xf numFmtId="0" fontId="28" fillId="74" borderId="49" applyNumberFormat="0" applyFont="0" applyAlignment="0" applyProtection="0"/>
    <xf numFmtId="0" fontId="28" fillId="74" borderId="49" applyNumberFormat="0" applyFont="0" applyAlignment="0" applyProtection="0"/>
    <xf numFmtId="0" fontId="28" fillId="74" borderId="49" applyNumberFormat="0" applyFont="0" applyAlignment="0" applyProtection="0"/>
    <xf numFmtId="0" fontId="29" fillId="11" borderId="39" applyNumberFormat="0" applyFont="0" applyAlignment="0" applyProtection="0"/>
    <xf numFmtId="0" fontId="28" fillId="74" borderId="49" applyNumberFormat="0" applyFont="0" applyAlignment="0" applyProtection="0"/>
    <xf numFmtId="0" fontId="28" fillId="74" borderId="49" applyNumberFormat="0" applyFont="0" applyAlignment="0" applyProtection="0"/>
    <xf numFmtId="0" fontId="28" fillId="74" borderId="49" applyNumberFormat="0" applyFont="0" applyAlignment="0" applyProtection="0"/>
    <xf numFmtId="0" fontId="28" fillId="74" borderId="49" applyNumberFormat="0" applyFont="0" applyAlignment="0" applyProtection="0"/>
    <xf numFmtId="171" fontId="2" fillId="0" borderId="0"/>
    <xf numFmtId="0" fontId="28" fillId="74" borderId="49" applyNumberFormat="0" applyFont="0" applyAlignment="0" applyProtection="0"/>
    <xf numFmtId="0" fontId="28" fillId="74" borderId="49" applyNumberFormat="0" applyFont="0" applyAlignment="0" applyProtection="0"/>
    <xf numFmtId="0" fontId="28" fillId="74" borderId="49" applyNumberFormat="0" applyFont="0" applyAlignment="0" applyProtection="0"/>
    <xf numFmtId="0" fontId="28" fillId="74" borderId="49" applyNumberFormat="0" applyFont="0" applyAlignment="0" applyProtection="0"/>
    <xf numFmtId="0" fontId="2" fillId="74" borderId="49" applyNumberFormat="0" applyFont="0" applyAlignment="0" applyProtection="0"/>
    <xf numFmtId="0" fontId="28" fillId="74" borderId="49" applyNumberFormat="0" applyFont="0" applyAlignment="0" applyProtection="0"/>
    <xf numFmtId="171" fontId="2" fillId="0" borderId="0"/>
    <xf numFmtId="0" fontId="28" fillId="74" borderId="49" applyNumberFormat="0" applyFont="0" applyAlignment="0" applyProtection="0"/>
    <xf numFmtId="0" fontId="28" fillId="74" borderId="49" applyNumberFormat="0" applyFont="0" applyAlignment="0" applyProtection="0"/>
    <xf numFmtId="0" fontId="2" fillId="74" borderId="49" applyNumberFormat="0" applyFont="0" applyAlignment="0" applyProtection="0"/>
    <xf numFmtId="0" fontId="2" fillId="74" borderId="49" applyNumberFormat="0" applyFont="0" applyAlignment="0" applyProtection="0"/>
    <xf numFmtId="0" fontId="28" fillId="74" borderId="49" applyNumberFormat="0" applyFont="0" applyAlignment="0" applyProtection="0"/>
    <xf numFmtId="0" fontId="2" fillId="74" borderId="49" applyNumberFormat="0" applyFont="0" applyAlignment="0" applyProtection="0"/>
    <xf numFmtId="0" fontId="28" fillId="74" borderId="49" applyNumberFormat="0" applyFont="0" applyAlignment="0" applyProtection="0"/>
    <xf numFmtId="0" fontId="28" fillId="74" borderId="49" applyNumberFormat="0" applyFont="0" applyAlignment="0" applyProtection="0"/>
    <xf numFmtId="0" fontId="28" fillId="74" borderId="49" applyNumberFormat="0" applyFont="0" applyAlignment="0" applyProtection="0"/>
    <xf numFmtId="0" fontId="28" fillId="74" borderId="49" applyNumberFormat="0" applyFont="0" applyAlignment="0" applyProtection="0"/>
    <xf numFmtId="172" fontId="2" fillId="0" borderId="0"/>
    <xf numFmtId="0" fontId="28" fillId="74" borderId="49" applyNumberFormat="0" applyFont="0" applyAlignment="0" applyProtection="0"/>
    <xf numFmtId="0" fontId="28" fillId="74" borderId="49" applyNumberFormat="0" applyFont="0" applyAlignment="0" applyProtection="0"/>
    <xf numFmtId="0" fontId="28" fillId="74" borderId="49" applyNumberFormat="0" applyFont="0" applyAlignment="0" applyProtection="0"/>
    <xf numFmtId="0" fontId="28" fillId="74" borderId="49" applyNumberFormat="0" applyFont="0" applyAlignment="0" applyProtection="0"/>
    <xf numFmtId="0" fontId="28" fillId="74" borderId="49" applyNumberFormat="0" applyFont="0" applyAlignment="0" applyProtection="0"/>
    <xf numFmtId="0" fontId="28" fillId="74" borderId="49" applyNumberFormat="0" applyFont="0" applyAlignment="0" applyProtection="0"/>
    <xf numFmtId="0" fontId="28" fillId="74" borderId="49" applyNumberFormat="0" applyFont="0" applyAlignment="0" applyProtection="0"/>
    <xf numFmtId="0" fontId="28" fillId="74" borderId="49" applyNumberFormat="0" applyFont="0" applyAlignment="0" applyProtection="0"/>
    <xf numFmtId="0" fontId="28" fillId="74" borderId="49" applyNumberFormat="0" applyFont="0" applyAlignment="0" applyProtection="0"/>
    <xf numFmtId="0" fontId="28" fillId="74" borderId="49" applyNumberFormat="0" applyFont="0" applyAlignment="0" applyProtection="0"/>
    <xf numFmtId="0" fontId="28" fillId="74" borderId="49" applyNumberFormat="0" applyFont="0" applyAlignment="0" applyProtection="0"/>
    <xf numFmtId="0" fontId="28" fillId="74" borderId="49" applyNumberFormat="0" applyFont="0" applyAlignment="0" applyProtection="0"/>
    <xf numFmtId="0" fontId="28" fillId="74" borderId="49" applyNumberFormat="0" applyFont="0" applyAlignment="0" applyProtection="0"/>
    <xf numFmtId="0" fontId="28" fillId="74" borderId="49" applyNumberFormat="0" applyFont="0" applyAlignment="0" applyProtection="0"/>
    <xf numFmtId="0" fontId="28" fillId="74" borderId="49" applyNumberFormat="0" applyFont="0" applyAlignment="0" applyProtection="0"/>
    <xf numFmtId="0" fontId="2" fillId="74" borderId="49" applyNumberFormat="0" applyFont="0" applyAlignment="0" applyProtection="0"/>
    <xf numFmtId="0" fontId="2" fillId="0" borderId="0"/>
    <xf numFmtId="0" fontId="28" fillId="74" borderId="49" applyNumberFormat="0" applyFont="0" applyAlignment="0" applyProtection="0"/>
    <xf numFmtId="0" fontId="28" fillId="74" borderId="49" applyNumberFormat="0" applyFont="0" applyAlignment="0" applyProtection="0"/>
    <xf numFmtId="0" fontId="28" fillId="74" borderId="49" applyNumberFormat="0" applyFont="0" applyAlignment="0" applyProtection="0"/>
    <xf numFmtId="0" fontId="28" fillId="74" borderId="49" applyNumberFormat="0" applyFont="0" applyAlignment="0" applyProtection="0"/>
    <xf numFmtId="0" fontId="29" fillId="11" borderId="39" applyNumberFormat="0" applyFont="0" applyAlignment="0" applyProtection="0"/>
    <xf numFmtId="0" fontId="29" fillId="11" borderId="39" applyNumberFormat="0" applyFont="0" applyAlignment="0" applyProtection="0"/>
    <xf numFmtId="0" fontId="28" fillId="74" borderId="49" applyNumberFormat="0" applyFont="0" applyAlignment="0" applyProtection="0"/>
    <xf numFmtId="0" fontId="29" fillId="11" borderId="39" applyNumberFormat="0" applyFont="0" applyAlignment="0" applyProtection="0"/>
    <xf numFmtId="0" fontId="28" fillId="74" borderId="49" applyNumberFormat="0" applyFont="0" applyAlignment="0" applyProtection="0"/>
    <xf numFmtId="0" fontId="29" fillId="11" borderId="39" applyNumberFormat="0" applyFont="0" applyAlignment="0" applyProtection="0"/>
    <xf numFmtId="0" fontId="28" fillId="74" borderId="49" applyNumberFormat="0" applyFont="0" applyAlignment="0" applyProtection="0"/>
    <xf numFmtId="0" fontId="29" fillId="11" borderId="39" applyNumberFormat="0" applyFont="0" applyAlignment="0" applyProtection="0"/>
    <xf numFmtId="0" fontId="29" fillId="11" borderId="39" applyNumberFormat="0" applyFont="0" applyAlignment="0" applyProtection="0"/>
    <xf numFmtId="0" fontId="28" fillId="74" borderId="49" applyNumberFormat="0" applyFont="0" applyAlignment="0" applyProtection="0"/>
    <xf numFmtId="0" fontId="29" fillId="11" borderId="39" applyNumberFormat="0" applyFont="0" applyAlignment="0" applyProtection="0"/>
    <xf numFmtId="0" fontId="29" fillId="11" borderId="39" applyNumberFormat="0" applyFont="0" applyAlignment="0" applyProtection="0"/>
    <xf numFmtId="0" fontId="28" fillId="74" borderId="49" applyNumberFormat="0" applyFont="0" applyAlignment="0" applyProtection="0"/>
    <xf numFmtId="0" fontId="29" fillId="11" borderId="39" applyNumberFormat="0" applyFont="0" applyAlignment="0" applyProtection="0"/>
    <xf numFmtId="0" fontId="28" fillId="74" borderId="49" applyNumberFormat="0" applyFont="0" applyAlignment="0" applyProtection="0"/>
    <xf numFmtId="0" fontId="29" fillId="11" borderId="39" applyNumberFormat="0" applyFont="0" applyAlignment="0" applyProtection="0"/>
    <xf numFmtId="0" fontId="28" fillId="74" borderId="49" applyNumberFormat="0" applyFont="0" applyAlignment="0" applyProtection="0"/>
    <xf numFmtId="0" fontId="29" fillId="11" borderId="39" applyNumberFormat="0" applyFont="0" applyAlignment="0" applyProtection="0"/>
    <xf numFmtId="0" fontId="29" fillId="11" borderId="39" applyNumberFormat="0" applyFont="0" applyAlignment="0" applyProtection="0"/>
    <xf numFmtId="0" fontId="28" fillId="74" borderId="49" applyNumberFormat="0" applyFont="0" applyAlignment="0" applyProtection="0"/>
    <xf numFmtId="0" fontId="29" fillId="11" borderId="39" applyNumberFormat="0" applyFont="0" applyAlignment="0" applyProtection="0"/>
    <xf numFmtId="0" fontId="29" fillId="11" borderId="39" applyNumberFormat="0" applyFont="0" applyAlignment="0" applyProtection="0"/>
    <xf numFmtId="0" fontId="28" fillId="74" borderId="49" applyNumberFormat="0" applyFont="0" applyAlignment="0" applyProtection="0"/>
    <xf numFmtId="0" fontId="29" fillId="11" borderId="39" applyNumberFormat="0" applyFont="0" applyAlignment="0" applyProtection="0"/>
    <xf numFmtId="0" fontId="28" fillId="74" borderId="49" applyNumberFormat="0" applyFont="0" applyAlignment="0" applyProtection="0"/>
    <xf numFmtId="0" fontId="29" fillId="11" borderId="39" applyNumberFormat="0" applyFont="0" applyAlignment="0" applyProtection="0"/>
    <xf numFmtId="0" fontId="28" fillId="74" borderId="49" applyNumberFormat="0" applyFont="0" applyAlignment="0" applyProtection="0"/>
    <xf numFmtId="0" fontId="29" fillId="11" borderId="39" applyNumberFormat="0" applyFont="0" applyAlignment="0" applyProtection="0"/>
    <xf numFmtId="0" fontId="29" fillId="11" borderId="39" applyNumberFormat="0" applyFont="0" applyAlignment="0" applyProtection="0"/>
    <xf numFmtId="0" fontId="28" fillId="74" borderId="49" applyNumberFormat="0" applyFont="0" applyAlignment="0" applyProtection="0"/>
    <xf numFmtId="0" fontId="29" fillId="11" borderId="39" applyNumberFormat="0" applyFont="0" applyAlignment="0" applyProtection="0"/>
    <xf numFmtId="0" fontId="29" fillId="11" borderId="39" applyNumberFormat="0" applyFont="0" applyAlignment="0" applyProtection="0"/>
    <xf numFmtId="0" fontId="28" fillId="74" borderId="49" applyNumberFormat="0" applyFont="0" applyAlignment="0" applyProtection="0"/>
    <xf numFmtId="0" fontId="29" fillId="11" borderId="39" applyNumberFormat="0" applyFont="0" applyAlignment="0" applyProtection="0"/>
    <xf numFmtId="0" fontId="28" fillId="74" borderId="49" applyNumberFormat="0" applyFont="0" applyAlignment="0" applyProtection="0"/>
    <xf numFmtId="0" fontId="29" fillId="11" borderId="39" applyNumberFormat="0" applyFont="0" applyAlignment="0" applyProtection="0"/>
    <xf numFmtId="0" fontId="28" fillId="74" borderId="49" applyNumberFormat="0" applyFont="0" applyAlignment="0" applyProtection="0"/>
    <xf numFmtId="0" fontId="29" fillId="11" borderId="39" applyNumberFormat="0" applyFont="0" applyAlignment="0" applyProtection="0"/>
    <xf numFmtId="0" fontId="29" fillId="11" borderId="39" applyNumberFormat="0" applyFont="0" applyAlignment="0" applyProtection="0"/>
    <xf numFmtId="0" fontId="28" fillId="74" borderId="49" applyNumberFormat="0" applyFont="0" applyAlignment="0" applyProtection="0"/>
    <xf numFmtId="0" fontId="29" fillId="11" borderId="39" applyNumberFormat="0" applyFont="0" applyAlignment="0" applyProtection="0"/>
    <xf numFmtId="0" fontId="28" fillId="74" borderId="49" applyNumberFormat="0" applyFont="0" applyAlignment="0" applyProtection="0"/>
    <xf numFmtId="0" fontId="28" fillId="74" borderId="49" applyNumberFormat="0" applyFont="0" applyAlignment="0" applyProtection="0"/>
    <xf numFmtId="0" fontId="28" fillId="74" borderId="49" applyNumberFormat="0" applyFont="0" applyAlignment="0" applyProtection="0"/>
    <xf numFmtId="0" fontId="28" fillId="74" borderId="49" applyNumberFormat="0" applyFont="0" applyAlignment="0" applyProtection="0"/>
    <xf numFmtId="0" fontId="29" fillId="11" borderId="39" applyNumberFormat="0" applyFont="0" applyAlignment="0" applyProtection="0"/>
    <xf numFmtId="0" fontId="28" fillId="74" borderId="49" applyNumberFormat="0" applyFont="0" applyAlignment="0" applyProtection="0"/>
    <xf numFmtId="0" fontId="28" fillId="74" borderId="49" applyNumberFormat="0" applyFont="0" applyAlignment="0" applyProtection="0"/>
    <xf numFmtId="0" fontId="28" fillId="74" borderId="49" applyNumberFormat="0" applyFont="0" applyAlignment="0" applyProtection="0"/>
    <xf numFmtId="0" fontId="28" fillId="74" borderId="49" applyNumberFormat="0" applyFont="0" applyAlignment="0" applyProtection="0"/>
    <xf numFmtId="0" fontId="2" fillId="74" borderId="49" applyNumberFormat="0" applyFont="0" applyAlignment="0" applyProtection="0"/>
    <xf numFmtId="0" fontId="2" fillId="74" borderId="49" applyNumberFormat="0" applyFont="0" applyAlignment="0" applyProtection="0"/>
    <xf numFmtId="172" fontId="2" fillId="0" borderId="0"/>
    <xf numFmtId="0" fontId="2" fillId="74" borderId="49" applyNumberFormat="0" applyFont="0" applyAlignment="0" applyProtection="0"/>
    <xf numFmtId="171" fontId="2" fillId="0" borderId="0"/>
    <xf numFmtId="0" fontId="2" fillId="74" borderId="49" applyNumberFormat="0" applyFont="0" applyAlignment="0" applyProtection="0"/>
    <xf numFmtId="171" fontId="2" fillId="0" borderId="0"/>
    <xf numFmtId="0" fontId="2" fillId="74" borderId="49" applyNumberFormat="0" applyFont="0" applyAlignment="0" applyProtection="0"/>
    <xf numFmtId="0" fontId="2" fillId="74" borderId="49" applyNumberFormat="0" applyFont="0" applyAlignment="0" applyProtection="0"/>
    <xf numFmtId="172" fontId="2" fillId="0" borderId="0"/>
    <xf numFmtId="171" fontId="2" fillId="0" borderId="0"/>
    <xf numFmtId="0" fontId="2" fillId="74" borderId="49" applyNumberFormat="0" applyFont="0" applyAlignment="0" applyProtection="0"/>
    <xf numFmtId="171" fontId="2" fillId="0" borderId="0"/>
    <xf numFmtId="0" fontId="2" fillId="74" borderId="49" applyNumberFormat="0" applyFont="0" applyAlignment="0" applyProtection="0"/>
    <xf numFmtId="0" fontId="2" fillId="74" borderId="49" applyNumberFormat="0" applyFont="0" applyAlignment="0" applyProtection="0"/>
    <xf numFmtId="172" fontId="2" fillId="0" borderId="0"/>
    <xf numFmtId="0" fontId="2" fillId="74" borderId="49" applyNumberFormat="0" applyFont="0" applyAlignment="0" applyProtection="0"/>
    <xf numFmtId="171" fontId="2" fillId="0" borderId="0"/>
    <xf numFmtId="0" fontId="2" fillId="74" borderId="49" applyNumberFormat="0" applyFont="0" applyAlignment="0" applyProtection="0"/>
    <xf numFmtId="171" fontId="2" fillId="0" borderId="0"/>
    <xf numFmtId="0" fontId="2" fillId="74" borderId="49" applyNumberFormat="0" applyFont="0" applyAlignment="0" applyProtection="0"/>
    <xf numFmtId="0" fontId="2" fillId="74" borderId="49" applyNumberFormat="0" applyFont="0" applyAlignment="0" applyProtection="0"/>
    <xf numFmtId="172" fontId="2" fillId="0" borderId="0"/>
    <xf numFmtId="171" fontId="2" fillId="0" borderId="0"/>
    <xf numFmtId="171" fontId="2" fillId="0" borderId="0"/>
    <xf numFmtId="0" fontId="2" fillId="74" borderId="49" applyNumberFormat="0" applyFont="0" applyAlignment="0" applyProtection="0"/>
    <xf numFmtId="0" fontId="2" fillId="74" borderId="49" applyNumberFormat="0" applyFont="0" applyAlignment="0" applyProtection="0"/>
    <xf numFmtId="0" fontId="2" fillId="74" borderId="49" applyNumberFormat="0" applyFont="0" applyAlignment="0" applyProtection="0"/>
    <xf numFmtId="0" fontId="2" fillId="74" borderId="49" applyNumberFormat="0" applyFont="0" applyAlignment="0" applyProtection="0"/>
    <xf numFmtId="186" fontId="2" fillId="0" borderId="0" applyFont="0" applyFill="0" applyBorder="0" applyAlignment="0" applyProtection="0"/>
    <xf numFmtId="187" fontId="2" fillId="0" borderId="0" applyFont="0" applyFill="0" applyBorder="0" applyAlignment="0" applyProtection="0"/>
    <xf numFmtId="188" fontId="82" fillId="0" borderId="0">
      <alignment horizontal="left"/>
    </xf>
    <xf numFmtId="0" fontId="2" fillId="0" borderId="0"/>
    <xf numFmtId="0" fontId="2" fillId="0" borderId="0"/>
    <xf numFmtId="171" fontId="2" fillId="0" borderId="0"/>
    <xf numFmtId="3" fontId="2" fillId="75" borderId="3" applyFont="0">
      <alignment horizontal="right" vertical="center"/>
      <protection locked="0"/>
    </xf>
    <xf numFmtId="171" fontId="83" fillId="0" borderId="0"/>
    <xf numFmtId="0" fontId="83" fillId="0" borderId="0"/>
    <xf numFmtId="171" fontId="83" fillId="0" borderId="0"/>
    <xf numFmtId="0" fontId="84" fillId="64" borderId="50" applyNumberFormat="0" applyAlignment="0" applyProtection="0"/>
    <xf numFmtId="0" fontId="85" fillId="9" borderId="36" applyNumberFormat="0" applyAlignment="0" applyProtection="0"/>
    <xf numFmtId="0" fontId="84" fillId="64" borderId="50" applyNumberFormat="0" applyAlignment="0" applyProtection="0"/>
    <xf numFmtId="0" fontId="84" fillId="64" borderId="50" applyNumberFormat="0" applyAlignment="0" applyProtection="0"/>
    <xf numFmtId="0" fontId="84" fillId="64" borderId="50" applyNumberFormat="0" applyAlignment="0" applyProtection="0"/>
    <xf numFmtId="0" fontId="84" fillId="64" borderId="50" applyNumberFormat="0" applyAlignment="0" applyProtection="0"/>
    <xf numFmtId="171" fontId="86" fillId="64" borderId="50" applyNumberFormat="0" applyAlignment="0" applyProtection="0"/>
    <xf numFmtId="0" fontId="84" fillId="64" borderId="50" applyNumberFormat="0" applyAlignment="0" applyProtection="0"/>
    <xf numFmtId="0" fontId="84" fillId="64" borderId="50" applyNumberFormat="0" applyAlignment="0" applyProtection="0"/>
    <xf numFmtId="0" fontId="84" fillId="64" borderId="50" applyNumberFormat="0" applyAlignment="0" applyProtection="0"/>
    <xf numFmtId="0" fontId="84" fillId="64" borderId="50" applyNumberFormat="0" applyAlignment="0" applyProtection="0"/>
    <xf numFmtId="171" fontId="86" fillId="64" borderId="50" applyNumberFormat="0" applyAlignment="0" applyProtection="0"/>
    <xf numFmtId="0" fontId="84" fillId="64" borderId="50" applyNumberFormat="0" applyAlignment="0" applyProtection="0"/>
    <xf numFmtId="0" fontId="84" fillId="64" borderId="50" applyNumberFormat="0" applyAlignment="0" applyProtection="0"/>
    <xf numFmtId="0" fontId="84" fillId="64" borderId="50" applyNumberFormat="0" applyAlignment="0" applyProtection="0"/>
    <xf numFmtId="0" fontId="84" fillId="64" borderId="50" applyNumberFormat="0" applyAlignment="0" applyProtection="0"/>
    <xf numFmtId="0" fontId="84" fillId="64" borderId="50" applyNumberFormat="0" applyAlignment="0" applyProtection="0"/>
    <xf numFmtId="0" fontId="84" fillId="64" borderId="50" applyNumberFormat="0" applyAlignment="0" applyProtection="0"/>
    <xf numFmtId="0" fontId="84" fillId="64" borderId="50" applyNumberFormat="0" applyAlignment="0" applyProtection="0"/>
    <xf numFmtId="0" fontId="84" fillId="64" borderId="50" applyNumberFormat="0" applyAlignment="0" applyProtection="0"/>
    <xf numFmtId="0" fontId="84" fillId="64" borderId="50" applyNumberFormat="0" applyAlignment="0" applyProtection="0"/>
    <xf numFmtId="0" fontId="84" fillId="64" borderId="50" applyNumberFormat="0" applyAlignment="0" applyProtection="0"/>
    <xf numFmtId="0" fontId="84" fillId="64" borderId="50" applyNumberFormat="0" applyAlignment="0" applyProtection="0"/>
    <xf numFmtId="172" fontId="86" fillId="64" borderId="50" applyNumberFormat="0" applyAlignment="0" applyProtection="0"/>
    <xf numFmtId="0" fontId="84" fillId="64" borderId="50" applyNumberFormat="0" applyAlignment="0" applyProtection="0"/>
    <xf numFmtId="0" fontId="84" fillId="64" borderId="50" applyNumberFormat="0" applyAlignment="0" applyProtection="0"/>
    <xf numFmtId="0" fontId="84" fillId="64" borderId="50" applyNumberFormat="0" applyAlignment="0" applyProtection="0"/>
    <xf numFmtId="0" fontId="84" fillId="64" borderId="50" applyNumberFormat="0" applyAlignment="0" applyProtection="0"/>
    <xf numFmtId="0" fontId="84" fillId="64" borderId="50" applyNumberFormat="0" applyAlignment="0" applyProtection="0"/>
    <xf numFmtId="0" fontId="84" fillId="64" borderId="50" applyNumberFormat="0" applyAlignment="0" applyProtection="0"/>
    <xf numFmtId="0" fontId="84" fillId="64" borderId="50" applyNumberFormat="0" applyAlignment="0" applyProtection="0"/>
    <xf numFmtId="0" fontId="84" fillId="64" borderId="50" applyNumberFormat="0" applyAlignment="0" applyProtection="0"/>
    <xf numFmtId="0" fontId="84" fillId="64" borderId="50" applyNumberFormat="0" applyAlignment="0" applyProtection="0"/>
    <xf numFmtId="0" fontId="84" fillId="64" borderId="50" applyNumberFormat="0" applyAlignment="0" applyProtection="0"/>
    <xf numFmtId="0" fontId="84" fillId="64" borderId="50" applyNumberFormat="0" applyAlignment="0" applyProtection="0"/>
    <xf numFmtId="0" fontId="84" fillId="64" borderId="50" applyNumberFormat="0" applyAlignment="0" applyProtection="0"/>
    <xf numFmtId="0" fontId="84" fillId="64" borderId="50" applyNumberFormat="0" applyAlignment="0" applyProtection="0"/>
    <xf numFmtId="0" fontId="84" fillId="64" borderId="50" applyNumberFormat="0" applyAlignment="0" applyProtection="0"/>
    <xf numFmtId="0" fontId="84" fillId="64" borderId="50" applyNumberFormat="0" applyAlignment="0" applyProtection="0"/>
    <xf numFmtId="0" fontId="84" fillId="64" borderId="50" applyNumberFormat="0" applyAlignment="0" applyProtection="0"/>
    <xf numFmtId="0" fontId="84" fillId="64" borderId="50" applyNumberFormat="0" applyAlignment="0" applyProtection="0"/>
    <xf numFmtId="0" fontId="84" fillId="64" borderId="50" applyNumberFormat="0" applyAlignment="0" applyProtection="0"/>
    <xf numFmtId="0" fontId="84" fillId="64" borderId="50" applyNumberFormat="0" applyAlignment="0" applyProtection="0"/>
    <xf numFmtId="0" fontId="84" fillId="64" borderId="50" applyNumberFormat="0" applyAlignment="0" applyProtection="0"/>
    <xf numFmtId="0" fontId="85" fillId="9" borderId="36" applyNumberFormat="0" applyAlignment="0" applyProtection="0"/>
    <xf numFmtId="0" fontId="84" fillId="64" borderId="50" applyNumberFormat="0" applyAlignment="0" applyProtection="0"/>
    <xf numFmtId="0" fontId="84" fillId="64" borderId="50" applyNumberFormat="0" applyAlignment="0" applyProtection="0"/>
    <xf numFmtId="0" fontId="84" fillId="64" borderId="50" applyNumberFormat="0" applyAlignment="0" applyProtection="0"/>
    <xf numFmtId="0" fontId="84" fillId="64" borderId="50" applyNumberFormat="0" applyAlignment="0" applyProtection="0"/>
    <xf numFmtId="0" fontId="85" fillId="9" borderId="36" applyNumberFormat="0" applyAlignment="0" applyProtection="0"/>
    <xf numFmtId="0" fontId="84" fillId="64" borderId="50" applyNumberFormat="0" applyAlignment="0" applyProtection="0"/>
    <xf numFmtId="0" fontId="84" fillId="64" borderId="50" applyNumberFormat="0" applyAlignment="0" applyProtection="0"/>
    <xf numFmtId="0" fontId="84" fillId="64" borderId="50" applyNumberFormat="0" applyAlignment="0" applyProtection="0"/>
    <xf numFmtId="0" fontId="84" fillId="64" borderId="50" applyNumberFormat="0" applyAlignment="0" applyProtection="0"/>
    <xf numFmtId="0" fontId="85" fillId="9" borderId="36" applyNumberFormat="0" applyAlignment="0" applyProtection="0"/>
    <xf numFmtId="0" fontId="84" fillId="64" borderId="50" applyNumberFormat="0" applyAlignment="0" applyProtection="0"/>
    <xf numFmtId="0" fontId="84" fillId="64" borderId="50" applyNumberFormat="0" applyAlignment="0" applyProtection="0"/>
    <xf numFmtId="0" fontId="84" fillId="64" borderId="50" applyNumberFormat="0" applyAlignment="0" applyProtection="0"/>
    <xf numFmtId="0" fontId="84" fillId="64" borderId="50" applyNumberFormat="0" applyAlignment="0" applyProtection="0"/>
    <xf numFmtId="0" fontId="85" fillId="9" borderId="36" applyNumberFormat="0" applyAlignment="0" applyProtection="0"/>
    <xf numFmtId="0" fontId="84" fillId="64" borderId="50" applyNumberFormat="0" applyAlignment="0" applyProtection="0"/>
    <xf numFmtId="0" fontId="84" fillId="64" borderId="50" applyNumberFormat="0" applyAlignment="0" applyProtection="0"/>
    <xf numFmtId="0" fontId="84" fillId="64" borderId="50" applyNumberFormat="0" applyAlignment="0" applyProtection="0"/>
    <xf numFmtId="0" fontId="84" fillId="64" borderId="50" applyNumberFormat="0" applyAlignment="0" applyProtection="0"/>
    <xf numFmtId="0" fontId="85" fillId="9" borderId="36" applyNumberFormat="0" applyAlignment="0" applyProtection="0"/>
    <xf numFmtId="0" fontId="84" fillId="64" borderId="50" applyNumberFormat="0" applyAlignment="0" applyProtection="0"/>
    <xf numFmtId="0" fontId="84" fillId="64" borderId="50" applyNumberFormat="0" applyAlignment="0" applyProtection="0"/>
    <xf numFmtId="0" fontId="84" fillId="64" borderId="50" applyNumberFormat="0" applyAlignment="0" applyProtection="0"/>
    <xf numFmtId="0" fontId="84" fillId="64" borderId="50" applyNumberFormat="0" applyAlignment="0" applyProtection="0"/>
    <xf numFmtId="0" fontId="85" fillId="9" borderId="36" applyNumberFormat="0" applyAlignment="0" applyProtection="0"/>
    <xf numFmtId="0" fontId="84" fillId="64" borderId="50" applyNumberFormat="0" applyAlignment="0" applyProtection="0"/>
    <xf numFmtId="0" fontId="84" fillId="64" borderId="50" applyNumberFormat="0" applyAlignment="0" applyProtection="0"/>
    <xf numFmtId="0" fontId="84" fillId="64" borderId="50" applyNumberFormat="0" applyAlignment="0" applyProtection="0"/>
    <xf numFmtId="0" fontId="84" fillId="64" borderId="50" applyNumberFormat="0" applyAlignment="0" applyProtection="0"/>
    <xf numFmtId="0" fontId="85" fillId="9" borderId="36" applyNumberFormat="0" applyAlignment="0" applyProtection="0"/>
    <xf numFmtId="0" fontId="84" fillId="64" borderId="50" applyNumberFormat="0" applyAlignment="0" applyProtection="0"/>
    <xf numFmtId="0" fontId="84" fillId="64" borderId="50" applyNumberFormat="0" applyAlignment="0" applyProtection="0"/>
    <xf numFmtId="0" fontId="84" fillId="64" borderId="50" applyNumberFormat="0" applyAlignment="0" applyProtection="0"/>
    <xf numFmtId="0" fontId="84" fillId="64" borderId="50" applyNumberFormat="0" applyAlignment="0" applyProtection="0"/>
    <xf numFmtId="171" fontId="86" fillId="64" borderId="50" applyNumberFormat="0" applyAlignment="0" applyProtection="0"/>
    <xf numFmtId="172" fontId="86" fillId="64" borderId="50" applyNumberFormat="0" applyAlignment="0" applyProtection="0"/>
    <xf numFmtId="171" fontId="86" fillId="64" borderId="50" applyNumberFormat="0" applyAlignment="0" applyProtection="0"/>
    <xf numFmtId="171" fontId="86" fillId="64" borderId="50" applyNumberFormat="0" applyAlignment="0" applyProtection="0"/>
    <xf numFmtId="172" fontId="86" fillId="64" borderId="50" applyNumberFormat="0" applyAlignment="0" applyProtection="0"/>
    <xf numFmtId="171" fontId="86" fillId="64" borderId="50" applyNumberFormat="0" applyAlignment="0" applyProtection="0"/>
    <xf numFmtId="171" fontId="86" fillId="64" borderId="50" applyNumberFormat="0" applyAlignment="0" applyProtection="0"/>
    <xf numFmtId="172" fontId="86" fillId="64" borderId="50" applyNumberFormat="0" applyAlignment="0" applyProtection="0"/>
    <xf numFmtId="171" fontId="86" fillId="64" borderId="50" applyNumberFormat="0" applyAlignment="0" applyProtection="0"/>
    <xf numFmtId="171" fontId="86" fillId="64" borderId="50" applyNumberFormat="0" applyAlignment="0" applyProtection="0"/>
    <xf numFmtId="172" fontId="86" fillId="64" borderId="50" applyNumberFormat="0" applyAlignment="0" applyProtection="0"/>
    <xf numFmtId="171" fontId="86" fillId="64" borderId="50" applyNumberFormat="0" applyAlignment="0" applyProtection="0"/>
    <xf numFmtId="0" fontId="84" fillId="64" borderId="50" applyNumberFormat="0" applyAlignment="0" applyProtection="0"/>
    <xf numFmtId="0" fontId="26" fillId="0" borderId="0"/>
    <xf numFmtId="178" fontId="38" fillId="0" borderId="0" applyFont="0" applyFill="0" applyBorder="0" applyAlignment="0" applyProtection="0"/>
    <xf numFmtId="189" fontId="3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45" fillId="0" borderId="0" applyFont="0" applyFill="0" applyBorder="0" applyAlignment="0" applyProtection="0"/>
    <xf numFmtId="9" fontId="4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87" fillId="0" borderId="0" applyFont="0" applyFill="0" applyBorder="0" applyAlignment="0" applyProtection="0"/>
    <xf numFmtId="9" fontId="2"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4" fontId="38" fillId="0" borderId="0" applyFill="0" applyBorder="0" applyAlignment="0"/>
    <xf numFmtId="175" fontId="38" fillId="0" borderId="0" applyFill="0" applyBorder="0" applyAlignment="0"/>
    <xf numFmtId="174" fontId="38" fillId="0" borderId="0" applyFill="0" applyBorder="0" applyAlignment="0"/>
    <xf numFmtId="179" fontId="38" fillId="0" borderId="0" applyFill="0" applyBorder="0" applyAlignment="0"/>
    <xf numFmtId="175" fontId="38" fillId="0" borderId="0" applyFill="0" applyBorder="0" applyAlignment="0"/>
    <xf numFmtId="171" fontId="2" fillId="0" borderId="0"/>
    <xf numFmtId="0" fontId="2" fillId="0" borderId="0"/>
    <xf numFmtId="171" fontId="2" fillId="0" borderId="0"/>
    <xf numFmtId="190" fontId="66" fillId="0" borderId="3" applyNumberFormat="0">
      <alignment horizontal="center" vertical="top" wrapText="1"/>
    </xf>
    <xf numFmtId="0" fontId="88" fillId="0" borderId="0" applyNumberFormat="0" applyFill="0" applyBorder="0" applyAlignment="0" applyProtection="0"/>
    <xf numFmtId="3" fontId="2" fillId="70" borderId="3" applyFont="0">
      <alignment horizontal="right" vertical="center"/>
    </xf>
    <xf numFmtId="191" fontId="2" fillId="70" borderId="3" applyFont="0">
      <alignment horizontal="right" vertical="center"/>
    </xf>
    <xf numFmtId="0" fontId="89" fillId="0" borderId="0"/>
    <xf numFmtId="0" fontId="26" fillId="0" borderId="0"/>
    <xf numFmtId="0" fontId="90" fillId="0" borderId="0"/>
    <xf numFmtId="0" fontId="90" fillId="0" borderId="0"/>
    <xf numFmtId="171" fontId="26" fillId="0" borderId="0"/>
    <xf numFmtId="171" fontId="26" fillId="0" borderId="0"/>
    <xf numFmtId="0" fontId="91" fillId="0" borderId="0"/>
    <xf numFmtId="0" fontId="92" fillId="0" borderId="0"/>
    <xf numFmtId="0" fontId="91" fillId="0" borderId="0"/>
    <xf numFmtId="0" fontId="91" fillId="0" borderId="0"/>
    <xf numFmtId="0" fontId="91" fillId="0" borderId="0"/>
    <xf numFmtId="0" fontId="91" fillId="0" borderId="0"/>
    <xf numFmtId="0" fontId="91" fillId="0" borderId="0"/>
    <xf numFmtId="49" fontId="47" fillId="0" borderId="0" applyFill="0" applyBorder="0" applyAlignment="0"/>
    <xf numFmtId="192" fontId="38" fillId="0" borderId="0" applyFill="0" applyBorder="0" applyAlignment="0"/>
    <xf numFmtId="193" fontId="38" fillId="0" borderId="0" applyFill="0" applyBorder="0" applyAlignment="0"/>
    <xf numFmtId="0" fontId="93" fillId="0" borderId="0">
      <alignment horizontal="center" vertical="top"/>
    </xf>
    <xf numFmtId="0" fontId="94" fillId="0" borderId="0" applyNumberFormat="0" applyFill="0" applyBorder="0" applyAlignment="0" applyProtection="0"/>
    <xf numFmtId="172" fontId="94" fillId="0" borderId="0" applyNumberFormat="0" applyFill="0" applyBorder="0" applyAlignment="0" applyProtection="0"/>
    <xf numFmtId="0" fontId="94" fillId="0" borderId="0" applyNumberFormat="0" applyFill="0" applyBorder="0" applyAlignment="0" applyProtection="0"/>
    <xf numFmtId="171" fontId="94" fillId="0" borderId="0" applyNumberFormat="0" applyFill="0" applyBorder="0" applyAlignment="0" applyProtection="0"/>
    <xf numFmtId="171" fontId="94" fillId="0" borderId="0" applyNumberFormat="0" applyFill="0" applyBorder="0" applyAlignment="0" applyProtection="0"/>
    <xf numFmtId="171" fontId="94" fillId="0" borderId="0" applyNumberFormat="0" applyFill="0" applyBorder="0" applyAlignment="0" applyProtection="0"/>
    <xf numFmtId="172" fontId="94" fillId="0" borderId="0" applyNumberFormat="0" applyFill="0" applyBorder="0" applyAlignment="0" applyProtection="0"/>
    <xf numFmtId="171" fontId="94" fillId="0" borderId="0" applyNumberFormat="0" applyFill="0" applyBorder="0" applyAlignment="0" applyProtection="0"/>
    <xf numFmtId="171" fontId="94" fillId="0" borderId="0" applyNumberFormat="0" applyFill="0" applyBorder="0" applyAlignment="0" applyProtection="0"/>
    <xf numFmtId="172" fontId="94" fillId="0" borderId="0" applyNumberFormat="0" applyFill="0" applyBorder="0" applyAlignment="0" applyProtection="0"/>
    <xf numFmtId="171" fontId="94" fillId="0" borderId="0" applyNumberFormat="0" applyFill="0" applyBorder="0" applyAlignment="0" applyProtection="0"/>
    <xf numFmtId="171" fontId="94" fillId="0" borderId="0" applyNumberFormat="0" applyFill="0" applyBorder="0" applyAlignment="0" applyProtection="0"/>
    <xf numFmtId="172" fontId="94" fillId="0" borderId="0" applyNumberFormat="0" applyFill="0" applyBorder="0" applyAlignment="0" applyProtection="0"/>
    <xf numFmtId="171" fontId="94" fillId="0" borderId="0" applyNumberFormat="0" applyFill="0" applyBorder="0" applyAlignment="0" applyProtection="0"/>
    <xf numFmtId="171" fontId="94" fillId="0" borderId="0" applyNumberFormat="0" applyFill="0" applyBorder="0" applyAlignment="0" applyProtection="0"/>
    <xf numFmtId="172" fontId="94" fillId="0" borderId="0" applyNumberFormat="0" applyFill="0" applyBorder="0" applyAlignment="0" applyProtection="0"/>
    <xf numFmtId="171" fontId="94" fillId="0" borderId="0" applyNumberFormat="0" applyFill="0" applyBorder="0" applyAlignment="0" applyProtection="0"/>
    <xf numFmtId="0" fontId="94" fillId="0" borderId="0" applyNumberFormat="0" applyFill="0" applyBorder="0" applyAlignment="0" applyProtection="0"/>
    <xf numFmtId="0" fontId="48" fillId="0" borderId="51" applyNumberFormat="0" applyFill="0" applyAlignment="0" applyProtection="0"/>
    <xf numFmtId="0" fontId="6" fillId="0" borderId="40" applyNumberFormat="0" applyFill="0" applyAlignment="0" applyProtection="0"/>
    <xf numFmtId="0" fontId="48" fillId="0" borderId="51" applyNumberFormat="0" applyFill="0" applyAlignment="0" applyProtection="0"/>
    <xf numFmtId="0" fontId="48" fillId="0" borderId="51" applyNumberFormat="0" applyFill="0" applyAlignment="0" applyProtection="0"/>
    <xf numFmtId="0" fontId="48" fillId="0" borderId="51" applyNumberFormat="0" applyFill="0" applyAlignment="0" applyProtection="0"/>
    <xf numFmtId="0" fontId="48" fillId="0" borderId="51" applyNumberFormat="0" applyFill="0" applyAlignment="0" applyProtection="0"/>
    <xf numFmtId="171" fontId="95" fillId="0" borderId="51" applyNumberFormat="0" applyFill="0" applyAlignment="0" applyProtection="0"/>
    <xf numFmtId="0" fontId="48" fillId="0" borderId="51" applyNumberFormat="0" applyFill="0" applyAlignment="0" applyProtection="0"/>
    <xf numFmtId="0" fontId="48" fillId="0" borderId="51" applyNumberFormat="0" applyFill="0" applyAlignment="0" applyProtection="0"/>
    <xf numFmtId="0" fontId="48" fillId="0" borderId="51" applyNumberFormat="0" applyFill="0" applyAlignment="0" applyProtection="0"/>
    <xf numFmtId="0" fontId="48" fillId="0" borderId="51" applyNumberFormat="0" applyFill="0" applyAlignment="0" applyProtection="0"/>
    <xf numFmtId="171" fontId="95" fillId="0" borderId="51" applyNumberFormat="0" applyFill="0" applyAlignment="0" applyProtection="0"/>
    <xf numFmtId="0" fontId="48" fillId="0" borderId="51" applyNumberFormat="0" applyFill="0" applyAlignment="0" applyProtection="0"/>
    <xf numFmtId="0" fontId="48" fillId="0" borderId="51" applyNumberFormat="0" applyFill="0" applyAlignment="0" applyProtection="0"/>
    <xf numFmtId="0" fontId="48" fillId="0" borderId="51" applyNumberFormat="0" applyFill="0" applyAlignment="0" applyProtection="0"/>
    <xf numFmtId="0" fontId="48" fillId="0" borderId="51" applyNumberFormat="0" applyFill="0" applyAlignment="0" applyProtection="0"/>
    <xf numFmtId="0" fontId="48" fillId="0" borderId="51" applyNumberFormat="0" applyFill="0" applyAlignment="0" applyProtection="0"/>
    <xf numFmtId="0" fontId="48" fillId="0" borderId="51" applyNumberFormat="0" applyFill="0" applyAlignment="0" applyProtection="0"/>
    <xf numFmtId="0" fontId="48" fillId="0" borderId="51" applyNumberFormat="0" applyFill="0" applyAlignment="0" applyProtection="0"/>
    <xf numFmtId="0" fontId="48" fillId="0" borderId="51" applyNumberFormat="0" applyFill="0" applyAlignment="0" applyProtection="0"/>
    <xf numFmtId="0" fontId="48" fillId="0" borderId="51" applyNumberFormat="0" applyFill="0" applyAlignment="0" applyProtection="0"/>
    <xf numFmtId="0" fontId="48" fillId="0" borderId="51" applyNumberFormat="0" applyFill="0" applyAlignment="0" applyProtection="0"/>
    <xf numFmtId="0" fontId="48" fillId="0" borderId="51" applyNumberFormat="0" applyFill="0" applyAlignment="0" applyProtection="0"/>
    <xf numFmtId="172" fontId="95" fillId="0" borderId="51" applyNumberFormat="0" applyFill="0" applyAlignment="0" applyProtection="0"/>
    <xf numFmtId="0" fontId="48" fillId="0" borderId="51" applyNumberFormat="0" applyFill="0" applyAlignment="0" applyProtection="0"/>
    <xf numFmtId="0" fontId="48" fillId="0" borderId="51" applyNumberFormat="0" applyFill="0" applyAlignment="0" applyProtection="0"/>
    <xf numFmtId="0" fontId="48" fillId="0" borderId="51" applyNumberFormat="0" applyFill="0" applyAlignment="0" applyProtection="0"/>
    <xf numFmtId="0" fontId="48" fillId="0" borderId="51" applyNumberFormat="0" applyFill="0" applyAlignment="0" applyProtection="0"/>
    <xf numFmtId="0" fontId="48" fillId="0" borderId="51" applyNumberFormat="0" applyFill="0" applyAlignment="0" applyProtection="0"/>
    <xf numFmtId="0" fontId="48" fillId="0" borderId="51" applyNumberFormat="0" applyFill="0" applyAlignment="0" applyProtection="0"/>
    <xf numFmtId="0" fontId="48" fillId="0" borderId="51" applyNumberFormat="0" applyFill="0" applyAlignment="0" applyProtection="0"/>
    <xf numFmtId="0" fontId="48" fillId="0" borderId="51" applyNumberFormat="0" applyFill="0" applyAlignment="0" applyProtection="0"/>
    <xf numFmtId="0" fontId="48" fillId="0" borderId="51" applyNumberFormat="0" applyFill="0" applyAlignment="0" applyProtection="0"/>
    <xf numFmtId="0" fontId="48" fillId="0" borderId="51" applyNumberFormat="0" applyFill="0" applyAlignment="0" applyProtection="0"/>
    <xf numFmtId="0" fontId="48" fillId="0" borderId="51" applyNumberFormat="0" applyFill="0" applyAlignment="0" applyProtection="0"/>
    <xf numFmtId="0" fontId="48" fillId="0" borderId="51" applyNumberFormat="0" applyFill="0" applyAlignment="0" applyProtection="0"/>
    <xf numFmtId="0" fontId="48" fillId="0" borderId="51" applyNumberFormat="0" applyFill="0" applyAlignment="0" applyProtection="0"/>
    <xf numFmtId="0" fontId="48" fillId="0" borderId="51" applyNumberFormat="0" applyFill="0" applyAlignment="0" applyProtection="0"/>
    <xf numFmtId="0" fontId="48" fillId="0" borderId="51" applyNumberFormat="0" applyFill="0" applyAlignment="0" applyProtection="0"/>
    <xf numFmtId="0" fontId="48" fillId="0" borderId="51" applyNumberFormat="0" applyFill="0" applyAlignment="0" applyProtection="0"/>
    <xf numFmtId="0" fontId="48" fillId="0" borderId="51" applyNumberFormat="0" applyFill="0" applyAlignment="0" applyProtection="0"/>
    <xf numFmtId="0" fontId="48" fillId="0" borderId="51" applyNumberFormat="0" applyFill="0" applyAlignment="0" applyProtection="0"/>
    <xf numFmtId="0" fontId="48" fillId="0" borderId="51" applyNumberFormat="0" applyFill="0" applyAlignment="0" applyProtection="0"/>
    <xf numFmtId="0" fontId="48" fillId="0" borderId="51" applyNumberFormat="0" applyFill="0" applyAlignment="0" applyProtection="0"/>
    <xf numFmtId="0" fontId="6" fillId="0" borderId="40" applyNumberFormat="0" applyFill="0" applyAlignment="0" applyProtection="0"/>
    <xf numFmtId="0" fontId="48" fillId="0" borderId="51" applyNumberFormat="0" applyFill="0" applyAlignment="0" applyProtection="0"/>
    <xf numFmtId="0" fontId="48" fillId="0" borderId="51" applyNumberFormat="0" applyFill="0" applyAlignment="0" applyProtection="0"/>
    <xf numFmtId="0" fontId="48" fillId="0" borderId="51" applyNumberFormat="0" applyFill="0" applyAlignment="0" applyProtection="0"/>
    <xf numFmtId="0" fontId="48" fillId="0" borderId="51" applyNumberFormat="0" applyFill="0" applyAlignment="0" applyProtection="0"/>
    <xf numFmtId="0" fontId="6" fillId="0" borderId="40" applyNumberFormat="0" applyFill="0" applyAlignment="0" applyProtection="0"/>
    <xf numFmtId="0" fontId="48" fillId="0" borderId="51" applyNumberFormat="0" applyFill="0" applyAlignment="0" applyProtection="0"/>
    <xf numFmtId="0" fontId="48" fillId="0" borderId="51" applyNumberFormat="0" applyFill="0" applyAlignment="0" applyProtection="0"/>
    <xf numFmtId="0" fontId="48" fillId="0" borderId="51" applyNumberFormat="0" applyFill="0" applyAlignment="0" applyProtection="0"/>
    <xf numFmtId="0" fontId="48" fillId="0" borderId="51" applyNumberFormat="0" applyFill="0" applyAlignment="0" applyProtection="0"/>
    <xf numFmtId="0" fontId="6" fillId="0" borderId="40" applyNumberFormat="0" applyFill="0" applyAlignment="0" applyProtection="0"/>
    <xf numFmtId="0" fontId="48" fillId="0" borderId="51" applyNumberFormat="0" applyFill="0" applyAlignment="0" applyProtection="0"/>
    <xf numFmtId="0" fontId="48" fillId="0" borderId="51" applyNumberFormat="0" applyFill="0" applyAlignment="0" applyProtection="0"/>
    <xf numFmtId="0" fontId="48" fillId="0" borderId="51" applyNumberFormat="0" applyFill="0" applyAlignment="0" applyProtection="0"/>
    <xf numFmtId="0" fontId="48" fillId="0" borderId="51" applyNumberFormat="0" applyFill="0" applyAlignment="0" applyProtection="0"/>
    <xf numFmtId="0" fontId="6" fillId="0" borderId="40" applyNumberFormat="0" applyFill="0" applyAlignment="0" applyProtection="0"/>
    <xf numFmtId="0" fontId="48" fillId="0" borderId="51" applyNumberFormat="0" applyFill="0" applyAlignment="0" applyProtection="0"/>
    <xf numFmtId="0" fontId="48" fillId="0" borderId="51" applyNumberFormat="0" applyFill="0" applyAlignment="0" applyProtection="0"/>
    <xf numFmtId="0" fontId="48" fillId="0" borderId="51" applyNumberFormat="0" applyFill="0" applyAlignment="0" applyProtection="0"/>
    <xf numFmtId="0" fontId="48" fillId="0" borderId="51" applyNumberFormat="0" applyFill="0" applyAlignment="0" applyProtection="0"/>
    <xf numFmtId="0" fontId="6" fillId="0" borderId="40" applyNumberFormat="0" applyFill="0" applyAlignment="0" applyProtection="0"/>
    <xf numFmtId="0" fontId="48" fillId="0" borderId="51" applyNumberFormat="0" applyFill="0" applyAlignment="0" applyProtection="0"/>
    <xf numFmtId="0" fontId="48" fillId="0" borderId="51" applyNumberFormat="0" applyFill="0" applyAlignment="0" applyProtection="0"/>
    <xf numFmtId="0" fontId="48" fillId="0" borderId="51" applyNumberFormat="0" applyFill="0" applyAlignment="0" applyProtection="0"/>
    <xf numFmtId="0" fontId="48" fillId="0" borderId="51" applyNumberFormat="0" applyFill="0" applyAlignment="0" applyProtection="0"/>
    <xf numFmtId="0" fontId="6" fillId="0" borderId="40" applyNumberFormat="0" applyFill="0" applyAlignment="0" applyProtection="0"/>
    <xf numFmtId="0" fontId="48" fillId="0" borderId="51" applyNumberFormat="0" applyFill="0" applyAlignment="0" applyProtection="0"/>
    <xf numFmtId="0" fontId="48" fillId="0" borderId="51" applyNumberFormat="0" applyFill="0" applyAlignment="0" applyProtection="0"/>
    <xf numFmtId="0" fontId="48" fillId="0" borderId="51" applyNumberFormat="0" applyFill="0" applyAlignment="0" applyProtection="0"/>
    <xf numFmtId="0" fontId="48" fillId="0" borderId="51" applyNumberFormat="0" applyFill="0" applyAlignment="0" applyProtection="0"/>
    <xf numFmtId="0" fontId="6" fillId="0" borderId="40" applyNumberFormat="0" applyFill="0" applyAlignment="0" applyProtection="0"/>
    <xf numFmtId="0" fontId="48" fillId="0" borderId="51" applyNumberFormat="0" applyFill="0" applyAlignment="0" applyProtection="0"/>
    <xf numFmtId="0" fontId="48" fillId="0" borderId="51" applyNumberFormat="0" applyFill="0" applyAlignment="0" applyProtection="0"/>
    <xf numFmtId="0" fontId="48" fillId="0" borderId="51" applyNumberFormat="0" applyFill="0" applyAlignment="0" applyProtection="0"/>
    <xf numFmtId="0" fontId="48" fillId="0" borderId="51" applyNumberFormat="0" applyFill="0" applyAlignment="0" applyProtection="0"/>
    <xf numFmtId="171" fontId="95" fillId="0" borderId="51" applyNumberFormat="0" applyFill="0" applyAlignment="0" applyProtection="0"/>
    <xf numFmtId="172" fontId="95" fillId="0" borderId="51" applyNumberFormat="0" applyFill="0" applyAlignment="0" applyProtection="0"/>
    <xf numFmtId="171" fontId="95" fillId="0" borderId="51" applyNumberFormat="0" applyFill="0" applyAlignment="0" applyProtection="0"/>
    <xf numFmtId="171" fontId="95" fillId="0" borderId="51" applyNumberFormat="0" applyFill="0" applyAlignment="0" applyProtection="0"/>
    <xf numFmtId="172" fontId="95" fillId="0" borderId="51" applyNumberFormat="0" applyFill="0" applyAlignment="0" applyProtection="0"/>
    <xf numFmtId="171" fontId="95" fillId="0" borderId="51" applyNumberFormat="0" applyFill="0" applyAlignment="0" applyProtection="0"/>
    <xf numFmtId="171" fontId="95" fillId="0" borderId="51" applyNumberFormat="0" applyFill="0" applyAlignment="0" applyProtection="0"/>
    <xf numFmtId="172" fontId="95" fillId="0" borderId="51" applyNumberFormat="0" applyFill="0" applyAlignment="0" applyProtection="0"/>
    <xf numFmtId="171" fontId="95" fillId="0" borderId="51" applyNumberFormat="0" applyFill="0" applyAlignment="0" applyProtection="0"/>
    <xf numFmtId="171" fontId="95" fillId="0" borderId="51" applyNumberFormat="0" applyFill="0" applyAlignment="0" applyProtection="0"/>
    <xf numFmtId="172" fontId="95" fillId="0" borderId="51" applyNumberFormat="0" applyFill="0" applyAlignment="0" applyProtection="0"/>
    <xf numFmtId="171" fontId="95" fillId="0" borderId="51" applyNumberFormat="0" applyFill="0" applyAlignment="0" applyProtection="0"/>
    <xf numFmtId="0" fontId="48" fillId="0" borderId="51" applyNumberFormat="0" applyFill="0" applyAlignment="0" applyProtection="0"/>
    <xf numFmtId="0" fontId="26" fillId="0" borderId="52"/>
    <xf numFmtId="188" fontId="82" fillId="0" borderId="0">
      <alignment horizontal="left"/>
    </xf>
    <xf numFmtId="0" fontId="2" fillId="0" borderId="0"/>
    <xf numFmtId="0" fontId="2" fillId="0" borderId="0"/>
    <xf numFmtId="171" fontId="2" fillId="0" borderId="0"/>
    <xf numFmtId="171" fontId="2" fillId="0" borderId="0">
      <alignment horizontal="center" textRotation="90"/>
    </xf>
    <xf numFmtId="0" fontId="2" fillId="0" borderId="0">
      <alignment horizontal="center" textRotation="90"/>
    </xf>
    <xf numFmtId="171" fontId="2" fillId="0" borderId="0">
      <alignment horizontal="center" textRotation="90"/>
    </xf>
    <xf numFmtId="194" fontId="27" fillId="0" borderId="0" applyFont="0" applyFill="0" applyBorder="0" applyAlignment="0" applyProtection="0"/>
    <xf numFmtId="195" fontId="2" fillId="0" borderId="0" applyFont="0" applyFill="0" applyBorder="0" applyAlignment="0" applyProtection="0"/>
    <xf numFmtId="0" fontId="96" fillId="0" borderId="0" applyNumberFormat="0" applyFill="0" applyBorder="0" applyAlignment="0" applyProtection="0"/>
    <xf numFmtId="0" fontId="25" fillId="0" borderId="0" applyNumberFormat="0" applyFill="0" applyBorder="0" applyAlignment="0" applyProtection="0"/>
    <xf numFmtId="171" fontId="97" fillId="0" borderId="0" applyNumberFormat="0" applyFill="0" applyBorder="0" applyAlignment="0" applyProtection="0"/>
    <xf numFmtId="171" fontId="97" fillId="0" borderId="0" applyNumberFormat="0" applyFill="0" applyBorder="0" applyAlignment="0" applyProtection="0"/>
    <xf numFmtId="172" fontId="97" fillId="0" borderId="0" applyNumberFormat="0" applyFill="0" applyBorder="0" applyAlignment="0" applyProtection="0"/>
    <xf numFmtId="0" fontId="96"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171" fontId="97" fillId="0" borderId="0" applyNumberFormat="0" applyFill="0" applyBorder="0" applyAlignment="0" applyProtection="0"/>
    <xf numFmtId="172" fontId="97" fillId="0" borderId="0" applyNumberFormat="0" applyFill="0" applyBorder="0" applyAlignment="0" applyProtection="0"/>
    <xf numFmtId="171" fontId="97" fillId="0" borderId="0" applyNumberFormat="0" applyFill="0" applyBorder="0" applyAlignment="0" applyProtection="0"/>
    <xf numFmtId="171" fontId="97" fillId="0" borderId="0" applyNumberFormat="0" applyFill="0" applyBorder="0" applyAlignment="0" applyProtection="0"/>
    <xf numFmtId="172" fontId="97" fillId="0" borderId="0" applyNumberFormat="0" applyFill="0" applyBorder="0" applyAlignment="0" applyProtection="0"/>
    <xf numFmtId="171" fontId="97" fillId="0" borderId="0" applyNumberFormat="0" applyFill="0" applyBorder="0" applyAlignment="0" applyProtection="0"/>
    <xf numFmtId="171" fontId="97" fillId="0" borderId="0" applyNumberFormat="0" applyFill="0" applyBorder="0" applyAlignment="0" applyProtection="0"/>
    <xf numFmtId="172" fontId="97" fillId="0" borderId="0" applyNumberFormat="0" applyFill="0" applyBorder="0" applyAlignment="0" applyProtection="0"/>
    <xf numFmtId="171" fontId="97" fillId="0" borderId="0" applyNumberFormat="0" applyFill="0" applyBorder="0" applyAlignment="0" applyProtection="0"/>
    <xf numFmtId="171" fontId="97" fillId="0" borderId="0" applyNumberFormat="0" applyFill="0" applyBorder="0" applyAlignment="0" applyProtection="0"/>
    <xf numFmtId="172" fontId="97" fillId="0" borderId="0" applyNumberFormat="0" applyFill="0" applyBorder="0" applyAlignment="0" applyProtection="0"/>
    <xf numFmtId="171" fontId="97" fillId="0" borderId="0" applyNumberFormat="0" applyFill="0" applyBorder="0" applyAlignment="0" applyProtection="0"/>
    <xf numFmtId="0" fontId="96" fillId="0" borderId="0" applyNumberFormat="0" applyFill="0" applyBorder="0" applyAlignment="0" applyProtection="0"/>
    <xf numFmtId="1" fontId="98" fillId="0" borderId="0" applyFill="0" applyProtection="0">
      <alignment horizontal="right"/>
    </xf>
    <xf numFmtId="165" fontId="99" fillId="0" borderId="0" applyFont="0" applyFill="0" applyBorder="0" applyAlignment="0" applyProtection="0"/>
    <xf numFmtId="166" fontId="99" fillId="0" borderId="0" applyFont="0" applyFill="0" applyBorder="0" applyAlignment="0" applyProtection="0"/>
    <xf numFmtId="0" fontId="100" fillId="0" borderId="0"/>
    <xf numFmtId="0" fontId="101" fillId="0" borderId="0"/>
    <xf numFmtId="38" fontId="27" fillId="0" borderId="0" applyFont="0" applyFill="0" applyBorder="0" applyAlignment="0" applyProtection="0"/>
    <xf numFmtId="40" fontId="27" fillId="0" borderId="0" applyFont="0" applyFill="0" applyBorder="0" applyAlignment="0" applyProtection="0"/>
    <xf numFmtId="41" fontId="99" fillId="0" borderId="0" applyFont="0" applyFill="0" applyBorder="0" applyAlignment="0" applyProtection="0"/>
    <xf numFmtId="43" fontId="99" fillId="0" borderId="0" applyFont="0" applyFill="0" applyBorder="0" applyAlignment="0" applyProtection="0"/>
    <xf numFmtId="0" fontId="2" fillId="0" borderId="0"/>
    <xf numFmtId="9" fontId="1" fillId="0" borderId="0" applyFont="0" applyFill="0" applyBorder="0" applyAlignment="0" applyProtection="0"/>
    <xf numFmtId="0" fontId="48" fillId="0" borderId="109" applyNumberFormat="0" applyFill="0" applyAlignment="0" applyProtection="0"/>
    <xf numFmtId="171" fontId="95" fillId="0" borderId="109" applyNumberFormat="0" applyFill="0" applyAlignment="0" applyProtection="0"/>
    <xf numFmtId="172" fontId="95" fillId="0" borderId="109" applyNumberFormat="0" applyFill="0" applyAlignment="0" applyProtection="0"/>
    <xf numFmtId="171" fontId="95" fillId="0" borderId="109" applyNumberFormat="0" applyFill="0" applyAlignment="0" applyProtection="0"/>
    <xf numFmtId="171" fontId="95" fillId="0" borderId="109" applyNumberFormat="0" applyFill="0" applyAlignment="0" applyProtection="0"/>
    <xf numFmtId="172" fontId="95" fillId="0" borderId="109" applyNumberFormat="0" applyFill="0" applyAlignment="0" applyProtection="0"/>
    <xf numFmtId="171" fontId="95" fillId="0" borderId="109" applyNumberFormat="0" applyFill="0" applyAlignment="0" applyProtection="0"/>
    <xf numFmtId="171" fontId="95" fillId="0" borderId="109" applyNumberFormat="0" applyFill="0" applyAlignment="0" applyProtection="0"/>
    <xf numFmtId="172" fontId="95" fillId="0" borderId="109" applyNumberFormat="0" applyFill="0" applyAlignment="0" applyProtection="0"/>
    <xf numFmtId="171" fontId="95" fillId="0" borderId="109" applyNumberFormat="0" applyFill="0" applyAlignment="0" applyProtection="0"/>
    <xf numFmtId="171" fontId="95" fillId="0" borderId="109" applyNumberFormat="0" applyFill="0" applyAlignment="0" applyProtection="0"/>
    <xf numFmtId="172" fontId="95" fillId="0" borderId="109" applyNumberFormat="0" applyFill="0" applyAlignment="0" applyProtection="0"/>
    <xf numFmtId="171" fontId="95" fillId="0" borderId="109" applyNumberFormat="0" applyFill="0" applyAlignment="0" applyProtection="0"/>
    <xf numFmtId="0" fontId="48" fillId="0" borderId="109" applyNumberFormat="0" applyFill="0" applyAlignment="0" applyProtection="0"/>
    <xf numFmtId="0" fontId="48" fillId="0" borderId="109" applyNumberFormat="0" applyFill="0" applyAlignment="0" applyProtection="0"/>
    <xf numFmtId="0" fontId="48" fillId="0" borderId="109" applyNumberFormat="0" applyFill="0" applyAlignment="0" applyProtection="0"/>
    <xf numFmtId="0" fontId="48" fillId="0" borderId="109" applyNumberFormat="0" applyFill="0" applyAlignment="0" applyProtection="0"/>
    <xf numFmtId="0" fontId="48" fillId="0" borderId="109" applyNumberFormat="0" applyFill="0" applyAlignment="0" applyProtection="0"/>
    <xf numFmtId="0" fontId="48" fillId="0" borderId="109" applyNumberFormat="0" applyFill="0" applyAlignment="0" applyProtection="0"/>
    <xf numFmtId="0" fontId="48" fillId="0" borderId="109" applyNumberFormat="0" applyFill="0" applyAlignment="0" applyProtection="0"/>
    <xf numFmtId="0" fontId="48" fillId="0" borderId="109" applyNumberFormat="0" applyFill="0" applyAlignment="0" applyProtection="0"/>
    <xf numFmtId="0" fontId="48" fillId="0" borderId="109" applyNumberFormat="0" applyFill="0" applyAlignment="0" applyProtection="0"/>
    <xf numFmtId="0" fontId="48" fillId="0" borderId="109" applyNumberFormat="0" applyFill="0" applyAlignment="0" applyProtection="0"/>
    <xf numFmtId="0" fontId="48" fillId="0" borderId="109" applyNumberFormat="0" applyFill="0" applyAlignment="0" applyProtection="0"/>
    <xf numFmtId="0" fontId="48" fillId="0" borderId="109" applyNumberFormat="0" applyFill="0" applyAlignment="0" applyProtection="0"/>
    <xf numFmtId="0" fontId="48" fillId="0" borderId="109" applyNumberFormat="0" applyFill="0" applyAlignment="0" applyProtection="0"/>
    <xf numFmtId="0" fontId="48" fillId="0" borderId="109" applyNumberFormat="0" applyFill="0" applyAlignment="0" applyProtection="0"/>
    <xf numFmtId="0" fontId="48" fillId="0" borderId="109" applyNumberFormat="0" applyFill="0" applyAlignment="0" applyProtection="0"/>
    <xf numFmtId="0" fontId="48" fillId="0" borderId="109" applyNumberFormat="0" applyFill="0" applyAlignment="0" applyProtection="0"/>
    <xf numFmtId="0" fontId="48" fillId="0" borderId="109" applyNumberFormat="0" applyFill="0" applyAlignment="0" applyProtection="0"/>
    <xf numFmtId="0" fontId="48" fillId="0" borderId="109" applyNumberFormat="0" applyFill="0" applyAlignment="0" applyProtection="0"/>
    <xf numFmtId="0" fontId="48" fillId="0" borderId="109" applyNumberFormat="0" applyFill="0" applyAlignment="0" applyProtection="0"/>
    <xf numFmtId="0" fontId="48" fillId="0" borderId="109" applyNumberFormat="0" applyFill="0" applyAlignment="0" applyProtection="0"/>
    <xf numFmtId="0" fontId="48" fillId="0" borderId="109" applyNumberFormat="0" applyFill="0" applyAlignment="0" applyProtection="0"/>
    <xf numFmtId="0" fontId="48" fillId="0" borderId="109" applyNumberFormat="0" applyFill="0" applyAlignment="0" applyProtection="0"/>
    <xf numFmtId="0" fontId="48" fillId="0" borderId="109" applyNumberFormat="0" applyFill="0" applyAlignment="0" applyProtection="0"/>
    <xf numFmtId="0" fontId="48" fillId="0" borderId="109" applyNumberFormat="0" applyFill="0" applyAlignment="0" applyProtection="0"/>
    <xf numFmtId="0" fontId="48" fillId="0" borderId="109" applyNumberFormat="0" applyFill="0" applyAlignment="0" applyProtection="0"/>
    <xf numFmtId="0" fontId="48" fillId="0" borderId="109" applyNumberFormat="0" applyFill="0" applyAlignment="0" applyProtection="0"/>
    <xf numFmtId="0" fontId="48" fillId="0" borderId="109" applyNumberFormat="0" applyFill="0" applyAlignment="0" applyProtection="0"/>
    <xf numFmtId="0" fontId="48" fillId="0" borderId="109" applyNumberFormat="0" applyFill="0" applyAlignment="0" applyProtection="0"/>
    <xf numFmtId="0" fontId="48" fillId="0" borderId="109" applyNumberFormat="0" applyFill="0" applyAlignment="0" applyProtection="0"/>
    <xf numFmtId="0" fontId="48" fillId="0" borderId="109" applyNumberFormat="0" applyFill="0" applyAlignment="0" applyProtection="0"/>
    <xf numFmtId="0" fontId="48" fillId="0" borderId="109" applyNumberFormat="0" applyFill="0" applyAlignment="0" applyProtection="0"/>
    <xf numFmtId="0" fontId="48" fillId="0" borderId="109" applyNumberFormat="0" applyFill="0" applyAlignment="0" applyProtection="0"/>
    <xf numFmtId="0" fontId="48" fillId="0" borderId="109" applyNumberFormat="0" applyFill="0" applyAlignment="0" applyProtection="0"/>
    <xf numFmtId="0" fontId="48" fillId="0" borderId="109" applyNumberFormat="0" applyFill="0" applyAlignment="0" applyProtection="0"/>
    <xf numFmtId="0" fontId="48" fillId="0" borderId="109" applyNumberFormat="0" applyFill="0" applyAlignment="0" applyProtection="0"/>
    <xf numFmtId="0" fontId="48" fillId="0" borderId="109" applyNumberFormat="0" applyFill="0" applyAlignment="0" applyProtection="0"/>
    <xf numFmtId="0" fontId="48" fillId="0" borderId="109" applyNumberFormat="0" applyFill="0" applyAlignment="0" applyProtection="0"/>
    <xf numFmtId="0" fontId="48" fillId="0" borderId="109" applyNumberFormat="0" applyFill="0" applyAlignment="0" applyProtection="0"/>
    <xf numFmtId="0" fontId="48" fillId="0" borderId="109" applyNumberFormat="0" applyFill="0" applyAlignment="0" applyProtection="0"/>
    <xf numFmtId="0" fontId="48" fillId="0" borderId="109" applyNumberFormat="0" applyFill="0" applyAlignment="0" applyProtection="0"/>
    <xf numFmtId="0" fontId="48" fillId="0" borderId="109" applyNumberFormat="0" applyFill="0" applyAlignment="0" applyProtection="0"/>
    <xf numFmtId="0" fontId="48" fillId="0" borderId="109" applyNumberFormat="0" applyFill="0" applyAlignment="0" applyProtection="0"/>
    <xf numFmtId="0" fontId="48" fillId="0" borderId="109" applyNumberFormat="0" applyFill="0" applyAlignment="0" applyProtection="0"/>
    <xf numFmtId="0" fontId="48" fillId="0" borderId="109" applyNumberFormat="0" applyFill="0" applyAlignment="0" applyProtection="0"/>
    <xf numFmtId="0" fontId="48" fillId="0" borderId="109" applyNumberFormat="0" applyFill="0" applyAlignment="0" applyProtection="0"/>
    <xf numFmtId="0" fontId="48" fillId="0" borderId="109" applyNumberFormat="0" applyFill="0" applyAlignment="0" applyProtection="0"/>
    <xf numFmtId="0" fontId="48" fillId="0" borderId="109" applyNumberFormat="0" applyFill="0" applyAlignment="0" applyProtection="0"/>
    <xf numFmtId="0" fontId="48" fillId="0" borderId="109" applyNumberFormat="0" applyFill="0" applyAlignment="0" applyProtection="0"/>
    <xf numFmtId="172" fontId="95" fillId="0" borderId="109" applyNumberFormat="0" applyFill="0" applyAlignment="0" applyProtection="0"/>
    <xf numFmtId="0" fontId="48" fillId="0" borderId="109" applyNumberFormat="0" applyFill="0" applyAlignment="0" applyProtection="0"/>
    <xf numFmtId="0" fontId="48" fillId="0" borderId="109" applyNumberFormat="0" applyFill="0" applyAlignment="0" applyProtection="0"/>
    <xf numFmtId="0" fontId="48" fillId="0" borderId="109" applyNumberFormat="0" applyFill="0" applyAlignment="0" applyProtection="0"/>
    <xf numFmtId="0" fontId="48" fillId="0" borderId="109" applyNumberFormat="0" applyFill="0" applyAlignment="0" applyProtection="0"/>
    <xf numFmtId="0" fontId="48" fillId="0" borderId="109" applyNumberFormat="0" applyFill="0" applyAlignment="0" applyProtection="0"/>
    <xf numFmtId="0" fontId="48" fillId="0" borderId="109" applyNumberFormat="0" applyFill="0" applyAlignment="0" applyProtection="0"/>
    <xf numFmtId="0" fontId="48" fillId="0" borderId="109" applyNumberFormat="0" applyFill="0" applyAlignment="0" applyProtection="0"/>
    <xf numFmtId="0" fontId="48" fillId="0" borderId="109" applyNumberFormat="0" applyFill="0" applyAlignment="0" applyProtection="0"/>
    <xf numFmtId="0" fontId="48" fillId="0" borderId="109" applyNumberFormat="0" applyFill="0" applyAlignment="0" applyProtection="0"/>
    <xf numFmtId="0" fontId="48" fillId="0" borderId="109" applyNumberFormat="0" applyFill="0" applyAlignment="0" applyProtection="0"/>
    <xf numFmtId="0" fontId="48" fillId="0" borderId="109" applyNumberFormat="0" applyFill="0" applyAlignment="0" applyProtection="0"/>
    <xf numFmtId="171" fontId="95" fillId="0" borderId="109" applyNumberFormat="0" applyFill="0" applyAlignment="0" applyProtection="0"/>
    <xf numFmtId="0" fontId="48" fillId="0" borderId="109" applyNumberFormat="0" applyFill="0" applyAlignment="0" applyProtection="0"/>
    <xf numFmtId="0" fontId="48" fillId="0" borderId="109" applyNumberFormat="0" applyFill="0" applyAlignment="0" applyProtection="0"/>
    <xf numFmtId="0" fontId="48" fillId="0" borderId="109" applyNumberFormat="0" applyFill="0" applyAlignment="0" applyProtection="0"/>
    <xf numFmtId="0" fontId="48" fillId="0" borderId="109" applyNumberFormat="0" applyFill="0" applyAlignment="0" applyProtection="0"/>
    <xf numFmtId="171" fontId="95" fillId="0" borderId="109" applyNumberFormat="0" applyFill="0" applyAlignment="0" applyProtection="0"/>
    <xf numFmtId="0" fontId="48" fillId="0" borderId="109" applyNumberFormat="0" applyFill="0" applyAlignment="0" applyProtection="0"/>
    <xf numFmtId="0" fontId="48" fillId="0" borderId="109" applyNumberFormat="0" applyFill="0" applyAlignment="0" applyProtection="0"/>
    <xf numFmtId="0" fontId="48" fillId="0" borderId="109" applyNumberFormat="0" applyFill="0" applyAlignment="0" applyProtection="0"/>
    <xf numFmtId="0" fontId="48" fillId="0" borderId="109" applyNumberFormat="0" applyFill="0" applyAlignment="0" applyProtection="0"/>
    <xf numFmtId="0" fontId="48" fillId="0" borderId="109" applyNumberFormat="0" applyFill="0" applyAlignment="0" applyProtection="0"/>
    <xf numFmtId="191" fontId="2" fillId="70" borderId="103" applyFont="0">
      <alignment horizontal="right" vertical="center"/>
    </xf>
    <xf numFmtId="3" fontId="2" fillId="70" borderId="103" applyFont="0">
      <alignment horizontal="right" vertical="center"/>
    </xf>
    <xf numFmtId="0" fontId="84" fillId="64" borderId="108" applyNumberFormat="0" applyAlignment="0" applyProtection="0"/>
    <xf numFmtId="171" fontId="86" fillId="64" borderId="108" applyNumberFormat="0" applyAlignment="0" applyProtection="0"/>
    <xf numFmtId="172" fontId="86" fillId="64" borderId="108" applyNumberFormat="0" applyAlignment="0" applyProtection="0"/>
    <xf numFmtId="171" fontId="86" fillId="64" borderId="108" applyNumberFormat="0" applyAlignment="0" applyProtection="0"/>
    <xf numFmtId="171" fontId="86" fillId="64" borderId="108" applyNumberFormat="0" applyAlignment="0" applyProtection="0"/>
    <xf numFmtId="172" fontId="86" fillId="64" borderId="108" applyNumberFormat="0" applyAlignment="0" applyProtection="0"/>
    <xf numFmtId="171" fontId="86" fillId="64" borderId="108" applyNumberFormat="0" applyAlignment="0" applyProtection="0"/>
    <xf numFmtId="171" fontId="86" fillId="64" borderId="108" applyNumberFormat="0" applyAlignment="0" applyProtection="0"/>
    <xf numFmtId="172" fontId="86" fillId="64" borderId="108" applyNumberFormat="0" applyAlignment="0" applyProtection="0"/>
    <xf numFmtId="171" fontId="86" fillId="64" borderId="108" applyNumberFormat="0" applyAlignment="0" applyProtection="0"/>
    <xf numFmtId="171" fontId="86" fillId="64" borderId="108" applyNumberFormat="0" applyAlignment="0" applyProtection="0"/>
    <xf numFmtId="172" fontId="86" fillId="64" borderId="108" applyNumberFormat="0" applyAlignment="0" applyProtection="0"/>
    <xf numFmtId="171" fontId="86" fillId="64" borderId="108" applyNumberFormat="0" applyAlignment="0" applyProtection="0"/>
    <xf numFmtId="0" fontId="84" fillId="64" borderId="108" applyNumberFormat="0" applyAlignment="0" applyProtection="0"/>
    <xf numFmtId="0" fontId="84" fillId="64" borderId="108" applyNumberFormat="0" applyAlignment="0" applyProtection="0"/>
    <xf numFmtId="0" fontId="84" fillId="64" borderId="108" applyNumberFormat="0" applyAlignment="0" applyProtection="0"/>
    <xf numFmtId="0" fontId="84" fillId="64" borderId="108" applyNumberFormat="0" applyAlignment="0" applyProtection="0"/>
    <xf numFmtId="0" fontId="84" fillId="64" borderId="108" applyNumberFormat="0" applyAlignment="0" applyProtection="0"/>
    <xf numFmtId="0" fontId="84" fillId="64" borderId="108" applyNumberFormat="0" applyAlignment="0" applyProtection="0"/>
    <xf numFmtId="0" fontId="84" fillId="64" borderId="108" applyNumberFormat="0" applyAlignment="0" applyProtection="0"/>
    <xf numFmtId="0" fontId="84" fillId="64" borderId="108" applyNumberFormat="0" applyAlignment="0" applyProtection="0"/>
    <xf numFmtId="0" fontId="84" fillId="64" borderId="108" applyNumberFormat="0" applyAlignment="0" applyProtection="0"/>
    <xf numFmtId="0" fontId="84" fillId="64" borderId="108" applyNumberFormat="0" applyAlignment="0" applyProtection="0"/>
    <xf numFmtId="0" fontId="84" fillId="64" borderId="108" applyNumberFormat="0" applyAlignment="0" applyProtection="0"/>
    <xf numFmtId="0" fontId="84" fillId="64" borderId="108" applyNumberFormat="0" applyAlignment="0" applyProtection="0"/>
    <xf numFmtId="0" fontId="84" fillId="64" borderId="108" applyNumberFormat="0" applyAlignment="0" applyProtection="0"/>
    <xf numFmtId="0" fontId="84" fillId="64" borderId="108" applyNumberFormat="0" applyAlignment="0" applyProtection="0"/>
    <xf numFmtId="0" fontId="84" fillId="64" borderId="108" applyNumberFormat="0" applyAlignment="0" applyProtection="0"/>
    <xf numFmtId="0" fontId="84" fillId="64" borderId="108" applyNumberFormat="0" applyAlignment="0" applyProtection="0"/>
    <xf numFmtId="0" fontId="84" fillId="64" borderId="108" applyNumberFormat="0" applyAlignment="0" applyProtection="0"/>
    <xf numFmtId="0" fontId="84" fillId="64" borderId="108" applyNumberFormat="0" applyAlignment="0" applyProtection="0"/>
    <xf numFmtId="0" fontId="84" fillId="64" borderId="108" applyNumberFormat="0" applyAlignment="0" applyProtection="0"/>
    <xf numFmtId="0" fontId="84" fillId="64" borderId="108" applyNumberFormat="0" applyAlignment="0" applyProtection="0"/>
    <xf numFmtId="0" fontId="84" fillId="64" borderId="108" applyNumberFormat="0" applyAlignment="0" applyProtection="0"/>
    <xf numFmtId="0" fontId="84" fillId="64" borderId="108" applyNumberFormat="0" applyAlignment="0" applyProtection="0"/>
    <xf numFmtId="0" fontId="84" fillId="64" borderId="108" applyNumberFormat="0" applyAlignment="0" applyProtection="0"/>
    <xf numFmtId="0" fontId="84" fillId="64" borderId="108" applyNumberFormat="0" applyAlignment="0" applyProtection="0"/>
    <xf numFmtId="0" fontId="84" fillId="64" borderId="108" applyNumberFormat="0" applyAlignment="0" applyProtection="0"/>
    <xf numFmtId="0" fontId="84" fillId="64" borderId="108" applyNumberFormat="0" applyAlignment="0" applyProtection="0"/>
    <xf numFmtId="0" fontId="84" fillId="64" borderId="108" applyNumberFormat="0" applyAlignment="0" applyProtection="0"/>
    <xf numFmtId="0" fontId="84" fillId="64" borderId="108" applyNumberFormat="0" applyAlignment="0" applyProtection="0"/>
    <xf numFmtId="0" fontId="84" fillId="64" borderId="108" applyNumberFormat="0" applyAlignment="0" applyProtection="0"/>
    <xf numFmtId="0" fontId="84" fillId="64" borderId="108" applyNumberFormat="0" applyAlignment="0" applyProtection="0"/>
    <xf numFmtId="0" fontId="84" fillId="64" borderId="108" applyNumberFormat="0" applyAlignment="0" applyProtection="0"/>
    <xf numFmtId="0" fontId="84" fillId="64" borderId="108" applyNumberFormat="0" applyAlignment="0" applyProtection="0"/>
    <xf numFmtId="0" fontId="84" fillId="64" borderId="108" applyNumberFormat="0" applyAlignment="0" applyProtection="0"/>
    <xf numFmtId="0" fontId="84" fillId="64" borderId="108" applyNumberFormat="0" applyAlignment="0" applyProtection="0"/>
    <xf numFmtId="0" fontId="84" fillId="64" borderId="108" applyNumberFormat="0" applyAlignment="0" applyProtection="0"/>
    <xf numFmtId="0" fontId="84" fillId="64" borderId="108" applyNumberFormat="0" applyAlignment="0" applyProtection="0"/>
    <xf numFmtId="0" fontId="84" fillId="64" borderId="108" applyNumberFormat="0" applyAlignment="0" applyProtection="0"/>
    <xf numFmtId="0" fontId="84" fillId="64" borderId="108" applyNumberFormat="0" applyAlignment="0" applyProtection="0"/>
    <xf numFmtId="0" fontId="84" fillId="64" borderId="108" applyNumberFormat="0" applyAlignment="0" applyProtection="0"/>
    <xf numFmtId="0" fontId="84" fillId="64" borderId="108" applyNumberFormat="0" applyAlignment="0" applyProtection="0"/>
    <xf numFmtId="0" fontId="84" fillId="64" borderId="108" applyNumberFormat="0" applyAlignment="0" applyProtection="0"/>
    <xf numFmtId="0" fontId="84" fillId="64" borderId="108" applyNumberFormat="0" applyAlignment="0" applyProtection="0"/>
    <xf numFmtId="0" fontId="84" fillId="64" borderId="108" applyNumberFormat="0" applyAlignment="0" applyProtection="0"/>
    <xf numFmtId="0" fontId="84" fillId="64" borderId="108" applyNumberFormat="0" applyAlignment="0" applyProtection="0"/>
    <xf numFmtId="0" fontId="84" fillId="64" borderId="108" applyNumberFormat="0" applyAlignment="0" applyProtection="0"/>
    <xf numFmtId="0" fontId="84" fillId="64" borderId="108" applyNumberFormat="0" applyAlignment="0" applyProtection="0"/>
    <xf numFmtId="0" fontId="84" fillId="64" borderId="108" applyNumberFormat="0" applyAlignment="0" applyProtection="0"/>
    <xf numFmtId="0" fontId="84" fillId="64" borderId="108" applyNumberFormat="0" applyAlignment="0" applyProtection="0"/>
    <xf numFmtId="172" fontId="86" fillId="64" borderId="108" applyNumberFormat="0" applyAlignment="0" applyProtection="0"/>
    <xf numFmtId="0" fontId="84" fillId="64" borderId="108" applyNumberFormat="0" applyAlignment="0" applyProtection="0"/>
    <xf numFmtId="0" fontId="84" fillId="64" borderId="108" applyNumberFormat="0" applyAlignment="0" applyProtection="0"/>
    <xf numFmtId="0" fontId="84" fillId="64" borderId="108" applyNumberFormat="0" applyAlignment="0" applyProtection="0"/>
    <xf numFmtId="0" fontId="84" fillId="64" borderId="108" applyNumberFormat="0" applyAlignment="0" applyProtection="0"/>
    <xf numFmtId="0" fontId="84" fillId="64" borderId="108" applyNumberFormat="0" applyAlignment="0" applyProtection="0"/>
    <xf numFmtId="0" fontId="84" fillId="64" borderId="108" applyNumberFormat="0" applyAlignment="0" applyProtection="0"/>
    <xf numFmtId="0" fontId="84" fillId="64" borderId="108" applyNumberFormat="0" applyAlignment="0" applyProtection="0"/>
    <xf numFmtId="0" fontId="84" fillId="64" borderId="108" applyNumberFormat="0" applyAlignment="0" applyProtection="0"/>
    <xf numFmtId="0" fontId="84" fillId="64" borderId="108" applyNumberFormat="0" applyAlignment="0" applyProtection="0"/>
    <xf numFmtId="0" fontId="84" fillId="64" borderId="108" applyNumberFormat="0" applyAlignment="0" applyProtection="0"/>
    <xf numFmtId="0" fontId="84" fillId="64" borderId="108" applyNumberFormat="0" applyAlignment="0" applyProtection="0"/>
    <xf numFmtId="171" fontId="86" fillId="64" borderId="108" applyNumberFormat="0" applyAlignment="0" applyProtection="0"/>
    <xf numFmtId="0" fontId="84" fillId="64" borderId="108" applyNumberFormat="0" applyAlignment="0" applyProtection="0"/>
    <xf numFmtId="0" fontId="84" fillId="64" borderId="108" applyNumberFormat="0" applyAlignment="0" applyProtection="0"/>
    <xf numFmtId="0" fontId="84" fillId="64" borderId="108" applyNumberFormat="0" applyAlignment="0" applyProtection="0"/>
    <xf numFmtId="0" fontId="84" fillId="64" borderId="108" applyNumberFormat="0" applyAlignment="0" applyProtection="0"/>
    <xf numFmtId="171" fontId="86" fillId="64" borderId="108" applyNumberFormat="0" applyAlignment="0" applyProtection="0"/>
    <xf numFmtId="0" fontId="84" fillId="64" borderId="108" applyNumberFormat="0" applyAlignment="0" applyProtection="0"/>
    <xf numFmtId="0" fontId="84" fillId="64" borderId="108" applyNumberFormat="0" applyAlignment="0" applyProtection="0"/>
    <xf numFmtId="0" fontId="84" fillId="64" borderId="108" applyNumberFormat="0" applyAlignment="0" applyProtection="0"/>
    <xf numFmtId="0" fontId="84" fillId="64" borderId="108" applyNumberFormat="0" applyAlignment="0" applyProtection="0"/>
    <xf numFmtId="0" fontId="84" fillId="64" borderId="108" applyNumberFormat="0" applyAlignment="0" applyProtection="0"/>
    <xf numFmtId="3" fontId="2" fillId="75" borderId="103" applyFont="0">
      <alignment horizontal="right" vertical="center"/>
      <protection locked="0"/>
    </xf>
    <xf numFmtId="0" fontId="2" fillId="74" borderId="107" applyNumberFormat="0" applyFont="0" applyAlignment="0" applyProtection="0"/>
    <xf numFmtId="0" fontId="2" fillId="74" borderId="107" applyNumberFormat="0" applyFont="0" applyAlignment="0" applyProtection="0"/>
    <xf numFmtId="0" fontId="2" fillId="74" borderId="107" applyNumberFormat="0" applyFont="0" applyAlignment="0" applyProtection="0"/>
    <xf numFmtId="0" fontId="2" fillId="74" borderId="107" applyNumberFormat="0" applyFont="0" applyAlignment="0" applyProtection="0"/>
    <xf numFmtId="0" fontId="2" fillId="74" borderId="107" applyNumberFormat="0" applyFont="0" applyAlignment="0" applyProtection="0"/>
    <xf numFmtId="0" fontId="2" fillId="74" borderId="107" applyNumberFormat="0" applyFont="0" applyAlignment="0" applyProtection="0"/>
    <xf numFmtId="0" fontId="2" fillId="74" borderId="107" applyNumberFormat="0" applyFont="0" applyAlignment="0" applyProtection="0"/>
    <xf numFmtId="0" fontId="2" fillId="74" borderId="107" applyNumberFormat="0" applyFont="0" applyAlignment="0" applyProtection="0"/>
    <xf numFmtId="0" fontId="2" fillId="74" borderId="107" applyNumberFormat="0" applyFont="0" applyAlignment="0" applyProtection="0"/>
    <xf numFmtId="0" fontId="2" fillId="74" borderId="107" applyNumberFormat="0" applyFont="0" applyAlignment="0" applyProtection="0"/>
    <xf numFmtId="0" fontId="2" fillId="74" borderId="107" applyNumberFormat="0" applyFont="0" applyAlignment="0" applyProtection="0"/>
    <xf numFmtId="0" fontId="2" fillId="74" borderId="107" applyNumberFormat="0" applyFont="0" applyAlignment="0" applyProtection="0"/>
    <xf numFmtId="0" fontId="2" fillId="74" borderId="107" applyNumberFormat="0" applyFont="0" applyAlignment="0" applyProtection="0"/>
    <xf numFmtId="0" fontId="2" fillId="74" borderId="107" applyNumberFormat="0" applyFont="0" applyAlignment="0" applyProtection="0"/>
    <xf numFmtId="0" fontId="2" fillId="74" borderId="107" applyNumberFormat="0" applyFont="0" applyAlignment="0" applyProtection="0"/>
    <xf numFmtId="0" fontId="2" fillId="74" borderId="107" applyNumberFormat="0" applyFont="0" applyAlignment="0" applyProtection="0"/>
    <xf numFmtId="0" fontId="2" fillId="74" borderId="107" applyNumberFormat="0" applyFont="0" applyAlignment="0" applyProtection="0"/>
    <xf numFmtId="0" fontId="28" fillId="74" borderId="107" applyNumberFormat="0" applyFont="0" applyAlignment="0" applyProtection="0"/>
    <xf numFmtId="0" fontId="28" fillId="74" borderId="107" applyNumberFormat="0" applyFont="0" applyAlignment="0" applyProtection="0"/>
    <xf numFmtId="0" fontId="28" fillId="74" borderId="107" applyNumberFormat="0" applyFont="0" applyAlignment="0" applyProtection="0"/>
    <xf numFmtId="0" fontId="28" fillId="74" borderId="107" applyNumberFormat="0" applyFont="0" applyAlignment="0" applyProtection="0"/>
    <xf numFmtId="0" fontId="28" fillId="74" borderId="107" applyNumberFormat="0" applyFont="0" applyAlignment="0" applyProtection="0"/>
    <xf numFmtId="0" fontId="28" fillId="74" borderId="107" applyNumberFormat="0" applyFont="0" applyAlignment="0" applyProtection="0"/>
    <xf numFmtId="0" fontId="28" fillId="74" borderId="107" applyNumberFormat="0" applyFont="0" applyAlignment="0" applyProtection="0"/>
    <xf numFmtId="0" fontId="28" fillId="74" borderId="107" applyNumberFormat="0" applyFont="0" applyAlignment="0" applyProtection="0"/>
    <xf numFmtId="0" fontId="28" fillId="74" borderId="107" applyNumberFormat="0" applyFont="0" applyAlignment="0" applyProtection="0"/>
    <xf numFmtId="0" fontId="28" fillId="74" borderId="107" applyNumberFormat="0" applyFont="0" applyAlignment="0" applyProtection="0"/>
    <xf numFmtId="0" fontId="28" fillId="74" borderId="107" applyNumberFormat="0" applyFont="0" applyAlignment="0" applyProtection="0"/>
    <xf numFmtId="0" fontId="28" fillId="74" borderId="107" applyNumberFormat="0" applyFont="0" applyAlignment="0" applyProtection="0"/>
    <xf numFmtId="0" fontId="28" fillId="74" borderId="107" applyNumberFormat="0" applyFont="0" applyAlignment="0" applyProtection="0"/>
    <xf numFmtId="0" fontId="28" fillId="74" borderId="107" applyNumberFormat="0" applyFont="0" applyAlignment="0" applyProtection="0"/>
    <xf numFmtId="0" fontId="28" fillId="74" borderId="107" applyNumberFormat="0" applyFont="0" applyAlignment="0" applyProtection="0"/>
    <xf numFmtId="0" fontId="28" fillId="74" borderId="107" applyNumberFormat="0" applyFont="0" applyAlignment="0" applyProtection="0"/>
    <xf numFmtId="0" fontId="28" fillId="74" borderId="107" applyNumberFormat="0" applyFont="0" applyAlignment="0" applyProtection="0"/>
    <xf numFmtId="0" fontId="28" fillId="74" borderId="107" applyNumberFormat="0" applyFont="0" applyAlignment="0" applyProtection="0"/>
    <xf numFmtId="0" fontId="28" fillId="74" borderId="107" applyNumberFormat="0" applyFont="0" applyAlignment="0" applyProtection="0"/>
    <xf numFmtId="0" fontId="28" fillId="74" borderId="107" applyNumberFormat="0" applyFont="0" applyAlignment="0" applyProtection="0"/>
    <xf numFmtId="0" fontId="28" fillId="74" borderId="107" applyNumberFormat="0" applyFont="0" applyAlignment="0" applyProtection="0"/>
    <xf numFmtId="0" fontId="28" fillId="74" borderId="107" applyNumberFormat="0" applyFont="0" applyAlignment="0" applyProtection="0"/>
    <xf numFmtId="0" fontId="28" fillId="74" borderId="107" applyNumberFormat="0" applyFont="0" applyAlignment="0" applyProtection="0"/>
    <xf numFmtId="0" fontId="28" fillId="74" borderId="107" applyNumberFormat="0" applyFont="0" applyAlignment="0" applyProtection="0"/>
    <xf numFmtId="0" fontId="28" fillId="74" borderId="107" applyNumberFormat="0" applyFont="0" applyAlignment="0" applyProtection="0"/>
    <xf numFmtId="0" fontId="28" fillId="74" borderId="107" applyNumberFormat="0" applyFont="0" applyAlignment="0" applyProtection="0"/>
    <xf numFmtId="0" fontId="28" fillId="74" borderId="107" applyNumberFormat="0" applyFont="0" applyAlignment="0" applyProtection="0"/>
    <xf numFmtId="0" fontId="28" fillId="74" borderId="107" applyNumberFormat="0" applyFont="0" applyAlignment="0" applyProtection="0"/>
    <xf numFmtId="0" fontId="2" fillId="74" borderId="107" applyNumberFormat="0" applyFont="0" applyAlignment="0" applyProtection="0"/>
    <xf numFmtId="0" fontId="28" fillId="74" borderId="107" applyNumberFormat="0" applyFont="0" applyAlignment="0" applyProtection="0"/>
    <xf numFmtId="0" fontId="28" fillId="74" borderId="107" applyNumberFormat="0" applyFont="0" applyAlignment="0" applyProtection="0"/>
    <xf numFmtId="0" fontId="28" fillId="74" borderId="107" applyNumberFormat="0" applyFont="0" applyAlignment="0" applyProtection="0"/>
    <xf numFmtId="0" fontId="28" fillId="74" borderId="107" applyNumberFormat="0" applyFont="0" applyAlignment="0" applyProtection="0"/>
    <xf numFmtId="0" fontId="28" fillId="74" borderId="107" applyNumberFormat="0" applyFont="0" applyAlignment="0" applyProtection="0"/>
    <xf numFmtId="0" fontId="28" fillId="74" borderId="107" applyNumberFormat="0" applyFont="0" applyAlignment="0" applyProtection="0"/>
    <xf numFmtId="0" fontId="28" fillId="74" borderId="107" applyNumberFormat="0" applyFont="0" applyAlignment="0" applyProtection="0"/>
    <xf numFmtId="0" fontId="28" fillId="74" borderId="107" applyNumberFormat="0" applyFont="0" applyAlignment="0" applyProtection="0"/>
    <xf numFmtId="0" fontId="28" fillId="74" borderId="107" applyNumberFormat="0" applyFont="0" applyAlignment="0" applyProtection="0"/>
    <xf numFmtId="0" fontId="28" fillId="74" borderId="107" applyNumberFormat="0" applyFont="0" applyAlignment="0" applyProtection="0"/>
    <xf numFmtId="0" fontId="28" fillId="74" borderId="107" applyNumberFormat="0" applyFont="0" applyAlignment="0" applyProtection="0"/>
    <xf numFmtId="0" fontId="28" fillId="74" borderId="107" applyNumberFormat="0" applyFont="0" applyAlignment="0" applyProtection="0"/>
    <xf numFmtId="0" fontId="28" fillId="74" borderId="107" applyNumberFormat="0" applyFont="0" applyAlignment="0" applyProtection="0"/>
    <xf numFmtId="0" fontId="28" fillId="74" borderId="107" applyNumberFormat="0" applyFont="0" applyAlignment="0" applyProtection="0"/>
    <xf numFmtId="0" fontId="28" fillId="74" borderId="107" applyNumberFormat="0" applyFont="0" applyAlignment="0" applyProtection="0"/>
    <xf numFmtId="0" fontId="28" fillId="74" borderId="107" applyNumberFormat="0" applyFont="0" applyAlignment="0" applyProtection="0"/>
    <xf numFmtId="0" fontId="28" fillId="74" borderId="107" applyNumberFormat="0" applyFont="0" applyAlignment="0" applyProtection="0"/>
    <xf numFmtId="0" fontId="28" fillId="74" borderId="107" applyNumberFormat="0" applyFont="0" applyAlignment="0" applyProtection="0"/>
    <xf numFmtId="0" fontId="28" fillId="74" borderId="107" applyNumberFormat="0" applyFont="0" applyAlignment="0" applyProtection="0"/>
    <xf numFmtId="0" fontId="2" fillId="74" borderId="107" applyNumberFormat="0" applyFont="0" applyAlignment="0" applyProtection="0"/>
    <xf numFmtId="0" fontId="28" fillId="74" borderId="107" applyNumberFormat="0" applyFont="0" applyAlignment="0" applyProtection="0"/>
    <xf numFmtId="0" fontId="2" fillId="74" borderId="107" applyNumberFormat="0" applyFont="0" applyAlignment="0" applyProtection="0"/>
    <xf numFmtId="0" fontId="2" fillId="74" borderId="107" applyNumberFormat="0" applyFont="0" applyAlignment="0" applyProtection="0"/>
    <xf numFmtId="0" fontId="28" fillId="74" borderId="107" applyNumberFormat="0" applyFont="0" applyAlignment="0" applyProtection="0"/>
    <xf numFmtId="0" fontId="28" fillId="74" borderId="107" applyNumberFormat="0" applyFont="0" applyAlignment="0" applyProtection="0"/>
    <xf numFmtId="0" fontId="28" fillId="74" borderId="107" applyNumberFormat="0" applyFont="0" applyAlignment="0" applyProtection="0"/>
    <xf numFmtId="0" fontId="2" fillId="74" borderId="107" applyNumberFormat="0" applyFont="0" applyAlignment="0" applyProtection="0"/>
    <xf numFmtId="0" fontId="28" fillId="74" borderId="107" applyNumberFormat="0" applyFont="0" applyAlignment="0" applyProtection="0"/>
    <xf numFmtId="0" fontId="28" fillId="74" borderId="107" applyNumberFormat="0" applyFont="0" applyAlignment="0" applyProtection="0"/>
    <xf numFmtId="0" fontId="28" fillId="74" borderId="107" applyNumberFormat="0" applyFont="0" applyAlignment="0" applyProtection="0"/>
    <xf numFmtId="0" fontId="28" fillId="74" borderId="107" applyNumberFormat="0" applyFont="0" applyAlignment="0" applyProtection="0"/>
    <xf numFmtId="0" fontId="28" fillId="74" borderId="107" applyNumberFormat="0" applyFont="0" applyAlignment="0" applyProtection="0"/>
    <xf numFmtId="0" fontId="28" fillId="74" borderId="107" applyNumberFormat="0" applyFont="0" applyAlignment="0" applyProtection="0"/>
    <xf numFmtId="0" fontId="28" fillId="74" borderId="107" applyNumberFormat="0" applyFont="0" applyAlignment="0" applyProtection="0"/>
    <xf numFmtId="0" fontId="28" fillId="74" borderId="107" applyNumberFormat="0" applyFont="0" applyAlignment="0" applyProtection="0"/>
    <xf numFmtId="0" fontId="28" fillId="74" borderId="107" applyNumberFormat="0" applyFont="0" applyAlignment="0" applyProtection="0"/>
    <xf numFmtId="0" fontId="28" fillId="74" borderId="107" applyNumberFormat="0" applyFont="0" applyAlignment="0" applyProtection="0"/>
    <xf numFmtId="0" fontId="28" fillId="74" borderId="107" applyNumberFormat="0" applyFont="0" applyAlignment="0" applyProtection="0"/>
    <xf numFmtId="0" fontId="28" fillId="74" borderId="107" applyNumberFormat="0" applyFont="0" applyAlignment="0" applyProtection="0"/>
    <xf numFmtId="0" fontId="28" fillId="74" borderId="107" applyNumberFormat="0" applyFont="0" applyAlignment="0" applyProtection="0"/>
    <xf numFmtId="0" fontId="28" fillId="74" borderId="107" applyNumberFormat="0" applyFont="0" applyAlignment="0" applyProtection="0"/>
    <xf numFmtId="0" fontId="28" fillId="74" borderId="107" applyNumberFormat="0" applyFont="0" applyAlignment="0" applyProtection="0"/>
    <xf numFmtId="0" fontId="28" fillId="74" borderId="107" applyNumberFormat="0" applyFont="0" applyAlignment="0" applyProtection="0"/>
    <xf numFmtId="0" fontId="28" fillId="74" borderId="107" applyNumberFormat="0" applyFont="0" applyAlignment="0" applyProtection="0"/>
    <xf numFmtId="3" fontId="2" fillId="72" borderId="103" applyFont="0">
      <alignment horizontal="right" vertical="center"/>
      <protection locked="0"/>
    </xf>
    <xf numFmtId="0" fontId="67" fillId="43" borderId="106" applyNumberFormat="0" applyAlignment="0" applyProtection="0"/>
    <xf numFmtId="171" fontId="69" fillId="43" borderId="106" applyNumberFormat="0" applyAlignment="0" applyProtection="0"/>
    <xf numFmtId="172" fontId="69" fillId="43" borderId="106" applyNumberFormat="0" applyAlignment="0" applyProtection="0"/>
    <xf numFmtId="171" fontId="69" fillId="43" borderId="106" applyNumberFormat="0" applyAlignment="0" applyProtection="0"/>
    <xf numFmtId="171" fontId="69" fillId="43" borderId="106" applyNumberFormat="0" applyAlignment="0" applyProtection="0"/>
    <xf numFmtId="172" fontId="69" fillId="43" borderId="106" applyNumberFormat="0" applyAlignment="0" applyProtection="0"/>
    <xf numFmtId="171" fontId="69" fillId="43" borderId="106" applyNumberFormat="0" applyAlignment="0" applyProtection="0"/>
    <xf numFmtId="171" fontId="69" fillId="43" borderId="106" applyNumberFormat="0" applyAlignment="0" applyProtection="0"/>
    <xf numFmtId="172" fontId="69" fillId="43" borderId="106" applyNumberFormat="0" applyAlignment="0" applyProtection="0"/>
    <xf numFmtId="171" fontId="69" fillId="43" borderId="106" applyNumberFormat="0" applyAlignment="0" applyProtection="0"/>
    <xf numFmtId="171" fontId="69" fillId="43" borderId="106" applyNumberFormat="0" applyAlignment="0" applyProtection="0"/>
    <xf numFmtId="172" fontId="69" fillId="43" borderId="106" applyNumberFormat="0" applyAlignment="0" applyProtection="0"/>
    <xf numFmtId="171" fontId="69" fillId="43" borderId="106" applyNumberFormat="0" applyAlignment="0" applyProtection="0"/>
    <xf numFmtId="0" fontId="67" fillId="43" borderId="106" applyNumberFormat="0" applyAlignment="0" applyProtection="0"/>
    <xf numFmtId="0" fontId="67" fillId="43" borderId="106" applyNumberFormat="0" applyAlignment="0" applyProtection="0"/>
    <xf numFmtId="0" fontId="67" fillId="43" borderId="106" applyNumberFormat="0" applyAlignment="0" applyProtection="0"/>
    <xf numFmtId="0" fontId="67" fillId="43" borderId="106" applyNumberFormat="0" applyAlignment="0" applyProtection="0"/>
    <xf numFmtId="0" fontId="67" fillId="43" borderId="106" applyNumberFormat="0" applyAlignment="0" applyProtection="0"/>
    <xf numFmtId="0" fontId="67" fillId="43" borderId="106" applyNumberFormat="0" applyAlignment="0" applyProtection="0"/>
    <xf numFmtId="0" fontId="67" fillId="43" borderId="106" applyNumberFormat="0" applyAlignment="0" applyProtection="0"/>
    <xf numFmtId="0" fontId="67" fillId="43" borderId="106" applyNumberFormat="0" applyAlignment="0" applyProtection="0"/>
    <xf numFmtId="0" fontId="67" fillId="43" borderId="106" applyNumberFormat="0" applyAlignment="0" applyProtection="0"/>
    <xf numFmtId="0" fontId="67" fillId="43" borderId="106" applyNumberFormat="0" applyAlignment="0" applyProtection="0"/>
    <xf numFmtId="0" fontId="67" fillId="43" borderId="106" applyNumberFormat="0" applyAlignment="0" applyProtection="0"/>
    <xf numFmtId="0" fontId="67" fillId="43" borderId="106" applyNumberFormat="0" applyAlignment="0" applyProtection="0"/>
    <xf numFmtId="0" fontId="67" fillId="43" borderId="106" applyNumberFormat="0" applyAlignment="0" applyProtection="0"/>
    <xf numFmtId="0" fontId="67" fillId="43" borderId="106" applyNumberFormat="0" applyAlignment="0" applyProtection="0"/>
    <xf numFmtId="0" fontId="67" fillId="43" borderId="106" applyNumberFormat="0" applyAlignment="0" applyProtection="0"/>
    <xf numFmtId="0" fontId="67" fillId="43" borderId="106" applyNumberFormat="0" applyAlignment="0" applyProtection="0"/>
    <xf numFmtId="0" fontId="67" fillId="43" borderId="106" applyNumberFormat="0" applyAlignment="0" applyProtection="0"/>
    <xf numFmtId="0" fontId="67" fillId="43" borderId="106" applyNumberFormat="0" applyAlignment="0" applyProtection="0"/>
    <xf numFmtId="0" fontId="67" fillId="43" borderId="106" applyNumberFormat="0" applyAlignment="0" applyProtection="0"/>
    <xf numFmtId="0" fontId="67" fillId="43" borderId="106" applyNumberFormat="0" applyAlignment="0" applyProtection="0"/>
    <xf numFmtId="0" fontId="67" fillId="43" borderId="106" applyNumberFormat="0" applyAlignment="0" applyProtection="0"/>
    <xf numFmtId="0" fontId="67" fillId="43" borderId="106" applyNumberFormat="0" applyAlignment="0" applyProtection="0"/>
    <xf numFmtId="0" fontId="67" fillId="43" borderId="106" applyNumberFormat="0" applyAlignment="0" applyProtection="0"/>
    <xf numFmtId="0" fontId="67" fillId="43" borderId="106" applyNumberFormat="0" applyAlignment="0" applyProtection="0"/>
    <xf numFmtId="0" fontId="67" fillId="43" borderId="106" applyNumberFormat="0" applyAlignment="0" applyProtection="0"/>
    <xf numFmtId="0" fontId="67" fillId="43" borderId="106" applyNumberFormat="0" applyAlignment="0" applyProtection="0"/>
    <xf numFmtId="0" fontId="67" fillId="43" borderId="106" applyNumberFormat="0" applyAlignment="0" applyProtection="0"/>
    <xf numFmtId="0" fontId="67" fillId="43" borderId="106" applyNumberFormat="0" applyAlignment="0" applyProtection="0"/>
    <xf numFmtId="0" fontId="67" fillId="43" borderId="106" applyNumberFormat="0" applyAlignment="0" applyProtection="0"/>
    <xf numFmtId="0" fontId="67" fillId="43" borderId="106" applyNumberFormat="0" applyAlignment="0" applyProtection="0"/>
    <xf numFmtId="0" fontId="67" fillId="43" borderId="106" applyNumberFormat="0" applyAlignment="0" applyProtection="0"/>
    <xf numFmtId="0" fontId="67" fillId="43" borderId="106" applyNumberFormat="0" applyAlignment="0" applyProtection="0"/>
    <xf numFmtId="0" fontId="67" fillId="43" borderId="106" applyNumberFormat="0" applyAlignment="0" applyProtection="0"/>
    <xf numFmtId="0" fontId="67" fillId="43" borderId="106" applyNumberFormat="0" applyAlignment="0" applyProtection="0"/>
    <xf numFmtId="0" fontId="67" fillId="43" borderId="106" applyNumberFormat="0" applyAlignment="0" applyProtection="0"/>
    <xf numFmtId="0" fontId="67" fillId="43" borderId="106" applyNumberFormat="0" applyAlignment="0" applyProtection="0"/>
    <xf numFmtId="0" fontId="67" fillId="43" borderId="106" applyNumberFormat="0" applyAlignment="0" applyProtection="0"/>
    <xf numFmtId="0" fontId="67" fillId="43" borderId="106" applyNumberFormat="0" applyAlignment="0" applyProtection="0"/>
    <xf numFmtId="0" fontId="67" fillId="43" borderId="106" applyNumberFormat="0" applyAlignment="0" applyProtection="0"/>
    <xf numFmtId="0" fontId="67" fillId="43" borderId="106" applyNumberFormat="0" applyAlignment="0" applyProtection="0"/>
    <xf numFmtId="0" fontId="67" fillId="43" borderId="106" applyNumberFormat="0" applyAlignment="0" applyProtection="0"/>
    <xf numFmtId="0" fontId="67" fillId="43" borderId="106" applyNumberFormat="0" applyAlignment="0" applyProtection="0"/>
    <xf numFmtId="0" fontId="67" fillId="43" borderId="106" applyNumberFormat="0" applyAlignment="0" applyProtection="0"/>
    <xf numFmtId="0" fontId="67" fillId="43" borderId="106" applyNumberFormat="0" applyAlignment="0" applyProtection="0"/>
    <xf numFmtId="0" fontId="67" fillId="43" borderId="106" applyNumberFormat="0" applyAlignment="0" applyProtection="0"/>
    <xf numFmtId="0" fontId="67" fillId="43" borderId="106" applyNumberFormat="0" applyAlignment="0" applyProtection="0"/>
    <xf numFmtId="0" fontId="67" fillId="43" borderId="106" applyNumberFormat="0" applyAlignment="0" applyProtection="0"/>
    <xf numFmtId="0" fontId="67" fillId="43" borderId="106" applyNumberFormat="0" applyAlignment="0" applyProtection="0"/>
    <xf numFmtId="172" fontId="69" fillId="43" borderId="106" applyNumberFormat="0" applyAlignment="0" applyProtection="0"/>
    <xf numFmtId="0" fontId="67" fillId="43" borderId="106" applyNumberFormat="0" applyAlignment="0" applyProtection="0"/>
    <xf numFmtId="0" fontId="67" fillId="43" borderId="106" applyNumberFormat="0" applyAlignment="0" applyProtection="0"/>
    <xf numFmtId="0" fontId="67" fillId="43" borderId="106" applyNumberFormat="0" applyAlignment="0" applyProtection="0"/>
    <xf numFmtId="0" fontId="67" fillId="43" borderId="106" applyNumberFormat="0" applyAlignment="0" applyProtection="0"/>
    <xf numFmtId="0" fontId="67" fillId="43" borderId="106" applyNumberFormat="0" applyAlignment="0" applyProtection="0"/>
    <xf numFmtId="0" fontId="67" fillId="43" borderId="106" applyNumberFormat="0" applyAlignment="0" applyProtection="0"/>
    <xf numFmtId="0" fontId="67" fillId="43" borderId="106" applyNumberFormat="0" applyAlignment="0" applyProtection="0"/>
    <xf numFmtId="0" fontId="67" fillId="43" borderId="106" applyNumberFormat="0" applyAlignment="0" applyProtection="0"/>
    <xf numFmtId="0" fontId="67" fillId="43" borderId="106" applyNumberFormat="0" applyAlignment="0" applyProtection="0"/>
    <xf numFmtId="0" fontId="67" fillId="43" borderId="106" applyNumberFormat="0" applyAlignment="0" applyProtection="0"/>
    <xf numFmtId="0" fontId="67" fillId="43" borderId="106" applyNumberFormat="0" applyAlignment="0" applyProtection="0"/>
    <xf numFmtId="171" fontId="69" fillId="43" borderId="106" applyNumberFormat="0" applyAlignment="0" applyProtection="0"/>
    <xf numFmtId="0" fontId="67" fillId="43" borderId="106" applyNumberFormat="0" applyAlignment="0" applyProtection="0"/>
    <xf numFmtId="0" fontId="67" fillId="43" borderId="106" applyNumberFormat="0" applyAlignment="0" applyProtection="0"/>
    <xf numFmtId="0" fontId="67" fillId="43" borderId="106" applyNumberFormat="0" applyAlignment="0" applyProtection="0"/>
    <xf numFmtId="0" fontId="67" fillId="43" borderId="106" applyNumberFormat="0" applyAlignment="0" applyProtection="0"/>
    <xf numFmtId="171" fontId="69" fillId="43" borderId="106" applyNumberFormat="0" applyAlignment="0" applyProtection="0"/>
    <xf numFmtId="0" fontId="67" fillId="43" borderId="106" applyNumberFormat="0" applyAlignment="0" applyProtection="0"/>
    <xf numFmtId="0" fontId="67" fillId="43" borderId="106" applyNumberFormat="0" applyAlignment="0" applyProtection="0"/>
    <xf numFmtId="0" fontId="67" fillId="43" borderId="106" applyNumberFormat="0" applyAlignment="0" applyProtection="0"/>
    <xf numFmtId="0" fontId="67" fillId="43" borderId="106" applyNumberFormat="0" applyAlignment="0" applyProtection="0"/>
    <xf numFmtId="0" fontId="67" fillId="43" borderId="106" applyNumberFormat="0" applyAlignment="0" applyProtection="0"/>
    <xf numFmtId="0" fontId="2" fillId="71" borderId="104" applyNumberFormat="0" applyFont="0" applyBorder="0" applyProtection="0">
      <alignment horizontal="left" vertical="center"/>
    </xf>
    <xf numFmtId="9" fontId="2" fillId="71" borderId="103" applyFont="0" applyProtection="0">
      <alignment horizontal="right" vertical="center"/>
    </xf>
    <xf numFmtId="3" fontId="2" fillId="71" borderId="103" applyFont="0" applyProtection="0">
      <alignment horizontal="right" vertical="center"/>
    </xf>
    <xf numFmtId="0" fontId="63" fillId="70" borderId="104" applyFont="0" applyBorder="0">
      <alignment horizontal="center" wrapText="1"/>
    </xf>
    <xf numFmtId="171" fontId="55" fillId="0" borderId="101">
      <alignment horizontal="left" vertical="center"/>
    </xf>
    <xf numFmtId="0" fontId="55" fillId="0" borderId="101">
      <alignment horizontal="left" vertical="center"/>
    </xf>
    <xf numFmtId="0" fontId="55" fillId="0" borderId="101">
      <alignment horizontal="left" vertical="center"/>
    </xf>
    <xf numFmtId="0" fontId="2" fillId="69" borderId="103" applyNumberFormat="0" applyFont="0" applyBorder="0" applyProtection="0">
      <alignment horizontal="center" vertical="center"/>
    </xf>
    <xf numFmtId="0" fontId="37" fillId="0" borderId="103" applyNumberFormat="0" applyAlignment="0">
      <alignment horizontal="right"/>
      <protection locked="0"/>
    </xf>
    <xf numFmtId="0" fontId="37" fillId="0" borderId="103" applyNumberFormat="0" applyAlignment="0">
      <alignment horizontal="right"/>
      <protection locked="0"/>
    </xf>
    <xf numFmtId="0" fontId="37" fillId="0" borderId="103" applyNumberFormat="0" applyAlignment="0">
      <alignment horizontal="right"/>
      <protection locked="0"/>
    </xf>
    <xf numFmtId="0" fontId="37" fillId="0" borderId="103" applyNumberFormat="0" applyAlignment="0">
      <alignment horizontal="right"/>
      <protection locked="0"/>
    </xf>
    <xf numFmtId="0" fontId="37" fillId="0" borderId="103" applyNumberFormat="0" applyAlignment="0">
      <alignment horizontal="right"/>
      <protection locked="0"/>
    </xf>
    <xf numFmtId="0" fontId="37" fillId="0" borderId="103" applyNumberFormat="0" applyAlignment="0">
      <alignment horizontal="right"/>
      <protection locked="0"/>
    </xf>
    <xf numFmtId="0" fontId="37" fillId="0" borderId="103" applyNumberFormat="0" applyAlignment="0">
      <alignment horizontal="right"/>
      <protection locked="0"/>
    </xf>
    <xf numFmtId="0" fontId="37" fillId="0" borderId="103" applyNumberFormat="0" applyAlignment="0">
      <alignment horizontal="right"/>
      <protection locked="0"/>
    </xf>
    <xf numFmtId="0" fontId="37" fillId="0" borderId="103" applyNumberFormat="0" applyAlignment="0">
      <alignment horizontal="right"/>
      <protection locked="0"/>
    </xf>
    <xf numFmtId="0" fontId="37" fillId="0" borderId="103" applyNumberFormat="0" applyAlignment="0">
      <alignment horizontal="right"/>
      <protection locked="0"/>
    </xf>
    <xf numFmtId="0" fontId="39" fillId="64" borderId="106" applyNumberFormat="0" applyAlignment="0" applyProtection="0"/>
    <xf numFmtId="171" fontId="41" fillId="64" borderId="106" applyNumberFormat="0" applyAlignment="0" applyProtection="0"/>
    <xf numFmtId="172" fontId="41" fillId="64" borderId="106" applyNumberFormat="0" applyAlignment="0" applyProtection="0"/>
    <xf numFmtId="171" fontId="41" fillId="64" borderId="106" applyNumberFormat="0" applyAlignment="0" applyProtection="0"/>
    <xf numFmtId="171" fontId="41" fillId="64" borderId="106" applyNumberFormat="0" applyAlignment="0" applyProtection="0"/>
    <xf numFmtId="172" fontId="41" fillId="64" borderId="106" applyNumberFormat="0" applyAlignment="0" applyProtection="0"/>
    <xf numFmtId="171" fontId="41" fillId="64" borderId="106" applyNumberFormat="0" applyAlignment="0" applyProtection="0"/>
    <xf numFmtId="171" fontId="41" fillId="64" borderId="106" applyNumberFormat="0" applyAlignment="0" applyProtection="0"/>
    <xf numFmtId="172" fontId="41" fillId="64" borderId="106" applyNumberFormat="0" applyAlignment="0" applyProtection="0"/>
    <xf numFmtId="171" fontId="41" fillId="64" borderId="106" applyNumberFormat="0" applyAlignment="0" applyProtection="0"/>
    <xf numFmtId="171" fontId="41" fillId="64" borderId="106" applyNumberFormat="0" applyAlignment="0" applyProtection="0"/>
    <xf numFmtId="172" fontId="41" fillId="64" borderId="106" applyNumberFormat="0" applyAlignment="0" applyProtection="0"/>
    <xf numFmtId="171" fontId="41" fillId="64" borderId="106" applyNumberFormat="0" applyAlignment="0" applyProtection="0"/>
    <xf numFmtId="0" fontId="39" fillId="64" borderId="106" applyNumberFormat="0" applyAlignment="0" applyProtection="0"/>
    <xf numFmtId="0" fontId="39" fillId="64" borderId="106" applyNumberFormat="0" applyAlignment="0" applyProtection="0"/>
    <xf numFmtId="0" fontId="39" fillId="64" borderId="106" applyNumberFormat="0" applyAlignment="0" applyProtection="0"/>
    <xf numFmtId="0" fontId="39" fillId="64" borderId="106" applyNumberFormat="0" applyAlignment="0" applyProtection="0"/>
    <xf numFmtId="0" fontId="39" fillId="64" borderId="106" applyNumberFormat="0" applyAlignment="0" applyProtection="0"/>
    <xf numFmtId="0" fontId="39" fillId="64" borderId="106" applyNumberFormat="0" applyAlignment="0" applyProtection="0"/>
    <xf numFmtId="0" fontId="39" fillId="64" borderId="106" applyNumberFormat="0" applyAlignment="0" applyProtection="0"/>
    <xf numFmtId="0" fontId="39" fillId="64" borderId="106" applyNumberFormat="0" applyAlignment="0" applyProtection="0"/>
    <xf numFmtId="0" fontId="39" fillId="64" borderId="106" applyNumberFormat="0" applyAlignment="0" applyProtection="0"/>
    <xf numFmtId="0" fontId="39" fillId="64" borderId="106" applyNumberFormat="0" applyAlignment="0" applyProtection="0"/>
    <xf numFmtId="0" fontId="39" fillId="64" borderId="106" applyNumberFormat="0" applyAlignment="0" applyProtection="0"/>
    <xf numFmtId="0" fontId="39" fillId="64" borderId="106" applyNumberFormat="0" applyAlignment="0" applyProtection="0"/>
    <xf numFmtId="0" fontId="39" fillId="64" borderId="106" applyNumberFormat="0" applyAlignment="0" applyProtection="0"/>
    <xf numFmtId="0" fontId="39" fillId="64" borderId="106" applyNumberFormat="0" applyAlignment="0" applyProtection="0"/>
    <xf numFmtId="0" fontId="39" fillId="64" borderId="106" applyNumberFormat="0" applyAlignment="0" applyProtection="0"/>
    <xf numFmtId="0" fontId="39" fillId="64" borderId="106" applyNumberFormat="0" applyAlignment="0" applyProtection="0"/>
    <xf numFmtId="0" fontId="39" fillId="64" borderId="106" applyNumberFormat="0" applyAlignment="0" applyProtection="0"/>
    <xf numFmtId="0" fontId="39" fillId="64" borderId="106" applyNumberFormat="0" applyAlignment="0" applyProtection="0"/>
    <xf numFmtId="0" fontId="39" fillId="64" borderId="106" applyNumberFormat="0" applyAlignment="0" applyProtection="0"/>
    <xf numFmtId="0" fontId="39" fillId="64" borderId="106" applyNumberFormat="0" applyAlignment="0" applyProtection="0"/>
    <xf numFmtId="0" fontId="39" fillId="64" borderId="106" applyNumberFormat="0" applyAlignment="0" applyProtection="0"/>
    <xf numFmtId="0" fontId="39" fillId="64" borderId="106" applyNumberFormat="0" applyAlignment="0" applyProtection="0"/>
    <xf numFmtId="0" fontId="39" fillId="64" borderId="106" applyNumberFormat="0" applyAlignment="0" applyProtection="0"/>
    <xf numFmtId="0" fontId="39" fillId="64" borderId="106" applyNumberFormat="0" applyAlignment="0" applyProtection="0"/>
    <xf numFmtId="0" fontId="39" fillId="64" borderId="106" applyNumberFormat="0" applyAlignment="0" applyProtection="0"/>
    <xf numFmtId="0" fontId="39" fillId="64" borderId="106" applyNumberFormat="0" applyAlignment="0" applyProtection="0"/>
    <xf numFmtId="0" fontId="39" fillId="64" borderId="106" applyNumberFormat="0" applyAlignment="0" applyProtection="0"/>
    <xf numFmtId="0" fontId="39" fillId="64" borderId="106" applyNumberFormat="0" applyAlignment="0" applyProtection="0"/>
    <xf numFmtId="0" fontId="39" fillId="64" borderId="106" applyNumberFormat="0" applyAlignment="0" applyProtection="0"/>
    <xf numFmtId="0" fontId="39" fillId="64" borderId="106" applyNumberFormat="0" applyAlignment="0" applyProtection="0"/>
    <xf numFmtId="0" fontId="39" fillId="64" borderId="106" applyNumberFormat="0" applyAlignment="0" applyProtection="0"/>
    <xf numFmtId="0" fontId="39" fillId="64" borderId="106" applyNumberFormat="0" applyAlignment="0" applyProtection="0"/>
    <xf numFmtId="0" fontId="39" fillId="64" borderId="106" applyNumberFormat="0" applyAlignment="0" applyProtection="0"/>
    <xf numFmtId="0" fontId="39" fillId="64" borderId="106" applyNumberFormat="0" applyAlignment="0" applyProtection="0"/>
    <xf numFmtId="0" fontId="39" fillId="64" borderId="106" applyNumberFormat="0" applyAlignment="0" applyProtection="0"/>
    <xf numFmtId="0" fontId="39" fillId="64" borderId="106" applyNumberFormat="0" applyAlignment="0" applyProtection="0"/>
    <xf numFmtId="0" fontId="39" fillId="64" borderId="106" applyNumberFormat="0" applyAlignment="0" applyProtection="0"/>
    <xf numFmtId="0" fontId="39" fillId="64" borderId="106" applyNumberFormat="0" applyAlignment="0" applyProtection="0"/>
    <xf numFmtId="0" fontId="39" fillId="64" borderId="106" applyNumberFormat="0" applyAlignment="0" applyProtection="0"/>
    <xf numFmtId="0" fontId="39" fillId="64" borderId="106" applyNumberFormat="0" applyAlignment="0" applyProtection="0"/>
    <xf numFmtId="0" fontId="39" fillId="64" borderId="106" applyNumberFormat="0" applyAlignment="0" applyProtection="0"/>
    <xf numFmtId="0" fontId="39" fillId="64" borderId="106" applyNumberFormat="0" applyAlignment="0" applyProtection="0"/>
    <xf numFmtId="0" fontId="39" fillId="64" borderId="106" applyNumberFormat="0" applyAlignment="0" applyProtection="0"/>
    <xf numFmtId="0" fontId="39" fillId="64" borderId="106" applyNumberFormat="0" applyAlignment="0" applyProtection="0"/>
    <xf numFmtId="0" fontId="39" fillId="64" borderId="106" applyNumberFormat="0" applyAlignment="0" applyProtection="0"/>
    <xf numFmtId="0" fontId="39" fillId="64" borderId="106" applyNumberFormat="0" applyAlignment="0" applyProtection="0"/>
    <xf numFmtId="0" fontId="39" fillId="64" borderId="106" applyNumberFormat="0" applyAlignment="0" applyProtection="0"/>
    <xf numFmtId="0" fontId="39" fillId="64" borderId="106" applyNumberFormat="0" applyAlignment="0" applyProtection="0"/>
    <xf numFmtId="172" fontId="41" fillId="64" borderId="106" applyNumberFormat="0" applyAlignment="0" applyProtection="0"/>
    <xf numFmtId="0" fontId="39" fillId="64" borderId="106" applyNumberFormat="0" applyAlignment="0" applyProtection="0"/>
    <xf numFmtId="0" fontId="39" fillId="64" borderId="106" applyNumberFormat="0" applyAlignment="0" applyProtection="0"/>
    <xf numFmtId="0" fontId="39" fillId="64" borderId="106" applyNumberFormat="0" applyAlignment="0" applyProtection="0"/>
    <xf numFmtId="0" fontId="39" fillId="64" borderId="106" applyNumberFormat="0" applyAlignment="0" applyProtection="0"/>
    <xf numFmtId="0" fontId="39" fillId="64" borderId="106" applyNumberFormat="0" applyAlignment="0" applyProtection="0"/>
    <xf numFmtId="0" fontId="39" fillId="64" borderId="106" applyNumberFormat="0" applyAlignment="0" applyProtection="0"/>
    <xf numFmtId="0" fontId="39" fillId="64" borderId="106" applyNumberFormat="0" applyAlignment="0" applyProtection="0"/>
    <xf numFmtId="0" fontId="39" fillId="64" borderId="106" applyNumberFormat="0" applyAlignment="0" applyProtection="0"/>
    <xf numFmtId="0" fontId="39" fillId="64" borderId="106" applyNumberFormat="0" applyAlignment="0" applyProtection="0"/>
    <xf numFmtId="0" fontId="39" fillId="64" borderId="106" applyNumberFormat="0" applyAlignment="0" applyProtection="0"/>
    <xf numFmtId="0" fontId="39" fillId="64" borderId="106" applyNumberFormat="0" applyAlignment="0" applyProtection="0"/>
    <xf numFmtId="171" fontId="41" fillId="64" borderId="106" applyNumberFormat="0" applyAlignment="0" applyProtection="0"/>
    <xf numFmtId="0" fontId="39" fillId="64" borderId="106" applyNumberFormat="0" applyAlignment="0" applyProtection="0"/>
    <xf numFmtId="0" fontId="39" fillId="64" borderId="106" applyNumberFormat="0" applyAlignment="0" applyProtection="0"/>
    <xf numFmtId="0" fontId="39" fillId="64" borderId="106" applyNumberFormat="0" applyAlignment="0" applyProtection="0"/>
    <xf numFmtId="0" fontId="39" fillId="64" borderId="106" applyNumberFormat="0" applyAlignment="0" applyProtection="0"/>
    <xf numFmtId="171" fontId="41" fillId="64" borderId="106" applyNumberFormat="0" applyAlignment="0" applyProtection="0"/>
    <xf numFmtId="0" fontId="39" fillId="64" borderId="106" applyNumberFormat="0" applyAlignment="0" applyProtection="0"/>
    <xf numFmtId="0" fontId="39" fillId="64" borderId="106" applyNumberFormat="0" applyAlignment="0" applyProtection="0"/>
    <xf numFmtId="0" fontId="39" fillId="64" borderId="106" applyNumberFormat="0" applyAlignment="0" applyProtection="0"/>
    <xf numFmtId="0" fontId="39" fillId="64" borderId="106" applyNumberFormat="0" applyAlignment="0" applyProtection="0"/>
    <xf numFmtId="0" fontId="39" fillId="64" borderId="106" applyNumberFormat="0" applyAlignment="0" applyProtection="0"/>
    <xf numFmtId="0" fontId="1" fillId="0" borderId="0"/>
    <xf numFmtId="172" fontId="27" fillId="37" borderId="0"/>
    <xf numFmtId="0" fontId="2" fillId="0" borderId="0">
      <alignment vertical="center"/>
    </xf>
    <xf numFmtId="169" fontId="1" fillId="0" borderId="0" applyFont="0" applyFill="0" applyBorder="0" applyAlignment="0" applyProtection="0"/>
    <xf numFmtId="43" fontId="1" fillId="0" borderId="0" applyFont="0" applyFill="0" applyBorder="0" applyAlignment="0" applyProtection="0"/>
  </cellStyleXfs>
  <cellXfs count="922">
    <xf numFmtId="0" fontId="0" fillId="0" borderId="0" xfId="0"/>
    <xf numFmtId="0" fontId="0" fillId="0" borderId="0" xfId="0" applyBorder="1"/>
    <xf numFmtId="0" fontId="4" fillId="0" borderId="0" xfId="0" applyFont="1"/>
    <xf numFmtId="0" fontId="0" fillId="0" borderId="0" xfId="0" applyFill="1"/>
    <xf numFmtId="0" fontId="0" fillId="0" borderId="0" xfId="0" applyAlignment="1">
      <alignment wrapText="1"/>
    </xf>
    <xf numFmtId="0" fontId="4" fillId="0" borderId="0" xfId="0" applyFont="1" applyFill="1"/>
    <xf numFmtId="170" fontId="0" fillId="0" borderId="0" xfId="0" applyNumberFormat="1"/>
    <xf numFmtId="170" fontId="3" fillId="0" borderId="0" xfId="0" applyNumberFormat="1" applyFont="1" applyFill="1" applyBorder="1" applyAlignment="1">
      <alignment horizontal="center"/>
    </xf>
    <xf numFmtId="170" fontId="0" fillId="0" borderId="0" xfId="0" applyNumberFormat="1" applyBorder="1" applyAlignment="1">
      <alignment horizontal="center"/>
    </xf>
    <xf numFmtId="170" fontId="5" fillId="0" borderId="0" xfId="0" applyNumberFormat="1" applyFont="1" applyBorder="1" applyAlignment="1">
      <alignment horizontal="center"/>
    </xf>
    <xf numFmtId="0" fontId="4" fillId="0" borderId="3" xfId="0" applyFont="1" applyBorder="1"/>
    <xf numFmtId="0" fontId="9" fillId="0" borderId="19" xfId="0" applyFont="1" applyBorder="1"/>
    <xf numFmtId="0" fontId="12" fillId="0" borderId="0" xfId="0" applyFont="1" applyBorder="1"/>
    <xf numFmtId="0" fontId="12" fillId="0" borderId="0" xfId="0" applyFont="1"/>
    <xf numFmtId="0" fontId="9" fillId="0" borderId="0" xfId="0" applyFont="1" applyBorder="1" applyAlignment="1">
      <alignment horizontal="right" wrapText="1"/>
    </xf>
    <xf numFmtId="0" fontId="9" fillId="0" borderId="25" xfId="0" applyFont="1" applyBorder="1"/>
    <xf numFmtId="0" fontId="7" fillId="0" borderId="0" xfId="0" applyFont="1"/>
    <xf numFmtId="0" fontId="9" fillId="0" borderId="0" xfId="11" applyFont="1" applyFill="1" applyBorder="1" applyProtection="1"/>
    <xf numFmtId="0" fontId="4" fillId="0" borderId="0" xfId="0" applyFont="1" applyBorder="1"/>
    <xf numFmtId="0" fontId="9" fillId="0" borderId="0" xfId="0" applyFont="1"/>
    <xf numFmtId="0" fontId="9" fillId="0" borderId="0" xfId="0" applyFont="1" applyAlignment="1">
      <alignment horizontal="right"/>
    </xf>
    <xf numFmtId="0" fontId="9" fillId="0" borderId="0" xfId="11" applyFont="1" applyFill="1" applyBorder="1" applyAlignment="1" applyProtection="1"/>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2" fillId="0" borderId="0" xfId="0" applyFont="1" applyAlignment="1">
      <alignment horizontal="center"/>
    </xf>
    <xf numFmtId="0" fontId="10" fillId="0" borderId="0" xfId="11" applyFont="1" applyFill="1" applyBorder="1" applyAlignment="1" applyProtection="1"/>
    <xf numFmtId="0" fontId="9" fillId="0" borderId="24" xfId="0" applyFont="1" applyBorder="1" applyAlignment="1">
      <alignment wrapText="1"/>
    </xf>
    <xf numFmtId="0" fontId="7" fillId="0" borderId="0" xfId="0" applyFont="1" applyBorder="1"/>
    <xf numFmtId="0" fontId="10" fillId="0" borderId="0" xfId="0" applyFont="1" applyAlignment="1">
      <alignment horizontal="center"/>
    </xf>
    <xf numFmtId="0" fontId="9" fillId="0" borderId="0" xfId="0" applyFont="1" applyFill="1" applyBorder="1" applyProtection="1"/>
    <xf numFmtId="10" fontId="9" fillId="0" borderId="0" xfId="6" applyNumberFormat="1" applyFont="1" applyFill="1" applyBorder="1" applyProtection="1">
      <protection locked="0"/>
    </xf>
    <xf numFmtId="0" fontId="9" fillId="0" borderId="0" xfId="0" applyFont="1" applyFill="1" applyBorder="1" applyProtection="1">
      <protection locked="0"/>
    </xf>
    <xf numFmtId="0" fontId="17" fillId="0" borderId="0" xfId="0" applyFont="1" applyFill="1" applyBorder="1" applyProtection="1">
      <protection locked="0"/>
    </xf>
    <xf numFmtId="0" fontId="10" fillId="0" borderId="19" xfId="0" applyFont="1" applyFill="1" applyBorder="1" applyAlignment="1" applyProtection="1">
      <alignment horizontal="center" vertical="center"/>
    </xf>
    <xf numFmtId="0" fontId="9" fillId="0" borderId="20" xfId="0" applyFont="1" applyFill="1" applyBorder="1" applyProtection="1"/>
    <xf numFmtId="0" fontId="9" fillId="0" borderId="22" xfId="0" applyFont="1" applyFill="1" applyBorder="1" applyAlignment="1" applyProtection="1">
      <alignment horizontal="left" indent="1"/>
    </xf>
    <xf numFmtId="0" fontId="10" fillId="0" borderId="8" xfId="0" applyFont="1" applyFill="1" applyBorder="1" applyAlignment="1" applyProtection="1">
      <alignment horizontal="center"/>
    </xf>
    <xf numFmtId="0" fontId="9" fillId="0" borderId="3" xfId="0" applyFont="1" applyFill="1" applyBorder="1" applyAlignment="1" applyProtection="1">
      <alignment horizontal="center" vertical="center" wrapText="1"/>
    </xf>
    <xf numFmtId="0" fontId="9" fillId="0" borderId="23" xfId="0" applyFont="1" applyFill="1" applyBorder="1" applyAlignment="1" applyProtection="1">
      <alignment horizontal="center" vertical="center" wrapText="1"/>
    </xf>
    <xf numFmtId="0" fontId="9" fillId="0" borderId="8" xfId="0" applyFont="1" applyFill="1" applyBorder="1" applyAlignment="1" applyProtection="1">
      <alignment horizontal="left" indent="1"/>
    </xf>
    <xf numFmtId="0" fontId="9" fillId="0" borderId="8" xfId="0" applyFont="1" applyFill="1" applyBorder="1" applyAlignment="1" applyProtection="1">
      <alignment horizontal="left" indent="2"/>
    </xf>
    <xf numFmtId="0" fontId="10" fillId="0" borderId="8" xfId="0" applyFont="1" applyFill="1" applyBorder="1" applyAlignment="1" applyProtection="1"/>
    <xf numFmtId="0" fontId="9" fillId="0" borderId="25" xfId="0" applyFont="1" applyFill="1" applyBorder="1" applyAlignment="1" applyProtection="1">
      <alignment horizontal="left" indent="1"/>
    </xf>
    <xf numFmtId="0" fontId="10" fillId="0" borderId="28" xfId="0" applyFont="1" applyFill="1" applyBorder="1" applyAlignment="1" applyProtection="1"/>
    <xf numFmtId="0" fontId="18" fillId="0" borderId="0" xfId="0" applyFont="1" applyAlignment="1">
      <alignment vertical="center"/>
    </xf>
    <xf numFmtId="0" fontId="9" fillId="0" borderId="0" xfId="0" applyFont="1" applyFill="1" applyBorder="1"/>
    <xf numFmtId="0" fontId="17" fillId="0" borderId="0" xfId="0" applyFont="1" applyFill="1"/>
    <xf numFmtId="0" fontId="19" fillId="0" borderId="3" xfId="0" applyFont="1" applyFill="1" applyBorder="1" applyAlignment="1">
      <alignment horizontal="left" vertical="center"/>
    </xf>
    <xf numFmtId="0" fontId="19" fillId="0" borderId="3" xfId="0" applyFont="1" applyFill="1" applyBorder="1" applyAlignment="1">
      <alignment horizontal="center" vertical="center" wrapText="1"/>
    </xf>
    <xf numFmtId="0" fontId="19" fillId="0" borderId="3" xfId="0" applyFont="1" applyFill="1" applyBorder="1" applyAlignment="1">
      <alignment horizontal="left" indent="1"/>
    </xf>
    <xf numFmtId="0" fontId="20" fillId="0" borderId="3" xfId="0" applyFont="1" applyFill="1" applyBorder="1" applyAlignment="1">
      <alignment horizontal="center"/>
    </xf>
    <xf numFmtId="38" fontId="19" fillId="0" borderId="3" xfId="0" applyNumberFormat="1" applyFont="1" applyFill="1" applyBorder="1" applyAlignment="1" applyProtection="1">
      <alignment horizontal="right"/>
      <protection locked="0"/>
    </xf>
    <xf numFmtId="0" fontId="19" fillId="0" borderId="3" xfId="0" applyFont="1" applyFill="1" applyBorder="1" applyAlignment="1">
      <alignment horizontal="left" wrapText="1" indent="1"/>
    </xf>
    <xf numFmtId="0" fontId="19" fillId="0" borderId="3" xfId="0" applyFont="1" applyFill="1" applyBorder="1" applyAlignment="1">
      <alignment horizontal="left" wrapText="1" indent="2"/>
    </xf>
    <xf numFmtId="0" fontId="20" fillId="0" borderId="3" xfId="0" applyFont="1" applyFill="1" applyBorder="1" applyAlignment="1"/>
    <xf numFmtId="0" fontId="20" fillId="0" borderId="3" xfId="0" applyFont="1" applyFill="1" applyBorder="1" applyAlignment="1">
      <alignment horizontal="left"/>
    </xf>
    <xf numFmtId="0" fontId="20" fillId="0" borderId="3" xfId="0" applyFont="1" applyFill="1" applyBorder="1" applyAlignment="1">
      <alignment horizontal="left" indent="1"/>
    </xf>
    <xf numFmtId="0" fontId="20" fillId="0" borderId="3" xfId="0" applyFont="1" applyFill="1" applyBorder="1" applyAlignment="1">
      <alignment horizontal="center" vertical="center" wrapText="1"/>
    </xf>
    <xf numFmtId="0" fontId="6" fillId="0" borderId="0" xfId="0" applyFont="1" applyAlignment="1">
      <alignment horizontal="center"/>
    </xf>
    <xf numFmtId="0" fontId="10" fillId="0" borderId="0" xfId="0" applyFont="1" applyFill="1" applyBorder="1" applyAlignment="1">
      <alignment horizontal="center" wrapText="1"/>
    </xf>
    <xf numFmtId="0" fontId="13" fillId="0" borderId="28" xfId="0" applyFont="1" applyBorder="1" applyAlignment="1">
      <alignment wrapText="1"/>
    </xf>
    <xf numFmtId="0" fontId="24" fillId="0" borderId="0" xfId="0" applyFont="1" applyAlignment="1">
      <alignment horizontal="center" vertical="center"/>
    </xf>
    <xf numFmtId="0" fontId="24"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4" fillId="0" borderId="0" xfId="0" applyFont="1"/>
    <xf numFmtId="0" fontId="9" fillId="0" borderId="1" xfId="0" applyFont="1" applyBorder="1"/>
    <xf numFmtId="0" fontId="10" fillId="0" borderId="0" xfId="0" applyFont="1" applyFill="1" applyBorder="1" applyAlignment="1" applyProtection="1">
      <alignment horizontal="center" vertical="center"/>
    </xf>
    <xf numFmtId="0" fontId="4" fillId="0" borderId="0" xfId="0" applyFont="1" applyBorder="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7" fillId="0" borderId="3" xfId="13" applyFont="1" applyFill="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6" borderId="3" xfId="0" applyFont="1" applyFill="1" applyBorder="1" applyAlignment="1">
      <alignment horizontal="left" vertical="top" wrapText="1"/>
    </xf>
    <xf numFmtId="1" fontId="15" fillId="36" borderId="3" xfId="2" applyNumberFormat="1" applyFont="1" applyFill="1" applyBorder="1" applyAlignment="1" applyProtection="1">
      <alignment horizontal="left" vertical="top" wrapText="1"/>
    </xf>
    <xf numFmtId="0" fontId="15" fillId="36" borderId="3" xfId="13" applyFont="1" applyFill="1" applyBorder="1" applyAlignment="1" applyProtection="1">
      <alignment vertical="center" wrapText="1"/>
      <protection locked="0"/>
    </xf>
    <xf numFmtId="0" fontId="24" fillId="0" borderId="12" xfId="0" applyFont="1" applyBorder="1" applyAlignment="1">
      <alignment wrapText="1"/>
    </xf>
    <xf numFmtId="0" fontId="18" fillId="0" borderId="12" xfId="0" applyFont="1" applyBorder="1" applyAlignment="1">
      <alignment wrapText="1"/>
    </xf>
    <xf numFmtId="0" fontId="18" fillId="0" borderId="12" xfId="0" applyFont="1" applyBorder="1" applyAlignment="1">
      <alignment horizontal="right" wrapText="1"/>
    </xf>
    <xf numFmtId="0" fontId="24" fillId="0" borderId="13" xfId="0" applyFont="1" applyBorder="1" applyAlignment="1">
      <alignment wrapText="1"/>
    </xf>
    <xf numFmtId="0" fontId="18" fillId="0" borderId="13" xfId="0" applyFont="1" applyBorder="1" applyAlignment="1">
      <alignment horizontal="right" wrapText="1"/>
    </xf>
    <xf numFmtId="0" fontId="23" fillId="36" borderId="16" xfId="0" applyFont="1" applyFill="1" applyBorder="1" applyAlignment="1">
      <alignment wrapText="1"/>
    </xf>
    <xf numFmtId="0" fontId="4" fillId="0" borderId="22" xfId="0" applyFont="1" applyBorder="1"/>
    <xf numFmtId="0" fontId="24" fillId="0" borderId="3" xfId="0" applyFont="1" applyBorder="1"/>
    <xf numFmtId="0" fontId="23" fillId="0" borderId="0" xfId="0" applyFont="1"/>
    <xf numFmtId="0" fontId="7" fillId="0" borderId="3" xfId="13" applyFont="1" applyBorder="1" applyAlignment="1" applyProtection="1">
      <alignment horizontal="center" vertical="center" wrapText="1"/>
      <protection locked="0"/>
    </xf>
    <xf numFmtId="0" fontId="4" fillId="0" borderId="0" xfId="0" applyFont="1" applyBorder="1" applyAlignment="1">
      <alignment vertical="center"/>
    </xf>
    <xf numFmtId="0" fontId="4" fillId="0" borderId="0" xfId="0" applyFont="1" applyBorder="1" applyAlignment="1">
      <alignment vertical="center" wrapText="1"/>
    </xf>
    <xf numFmtId="167" fontId="7" fillId="3" borderId="3" xfId="1" applyNumberFormat="1" applyFont="1" applyFill="1" applyBorder="1" applyAlignment="1" applyProtection="1">
      <alignment horizontal="center" vertical="center" wrapText="1"/>
      <protection locked="0"/>
    </xf>
    <xf numFmtId="167" fontId="7" fillId="3" borderId="22" xfId="1" applyNumberFormat="1" applyFont="1" applyFill="1" applyBorder="1" applyAlignment="1" applyProtection="1">
      <alignment horizontal="center" vertical="center" wrapText="1"/>
      <protection locked="0"/>
    </xf>
    <xf numFmtId="167" fontId="7" fillId="3" borderId="23" xfId="1" applyNumberFormat="1" applyFont="1" applyFill="1" applyBorder="1" applyAlignment="1" applyProtection="1">
      <alignment horizontal="center" vertical="center" wrapText="1"/>
      <protection locked="0"/>
    </xf>
    <xf numFmtId="0" fontId="4" fillId="0" borderId="19" xfId="0" applyFont="1" applyBorder="1"/>
    <xf numFmtId="0" fontId="4" fillId="0" borderId="21" xfId="0" applyFont="1" applyBorder="1"/>
    <xf numFmtId="0" fontId="7" fillId="3" borderId="25" xfId="9" applyFont="1" applyFill="1" applyBorder="1" applyAlignment="1" applyProtection="1">
      <alignment horizontal="left" vertical="center"/>
      <protection locked="0"/>
    </xf>
    <xf numFmtId="0" fontId="15" fillId="3" borderId="27" xfId="16" applyFont="1" applyFill="1" applyBorder="1" applyAlignment="1" applyProtection="1">
      <protection locked="0"/>
    </xf>
    <xf numFmtId="0" fontId="4" fillId="0" borderId="0" xfId="0" applyFont="1" applyFill="1" applyBorder="1" applyAlignment="1">
      <alignment wrapText="1"/>
    </xf>
    <xf numFmtId="0" fontId="9" fillId="3" borderId="3" xfId="5" applyFont="1" applyFill="1" applyBorder="1" applyProtection="1">
      <protection locked="0"/>
    </xf>
    <xf numFmtId="0" fontId="9" fillId="0" borderId="3" xfId="13" applyFont="1" applyFill="1" applyBorder="1" applyAlignment="1" applyProtection="1">
      <alignment horizontal="center" vertical="center" wrapText="1"/>
      <protection locked="0"/>
    </xf>
    <xf numFmtId="0" fontId="9" fillId="3" borderId="3" xfId="13" applyFont="1" applyFill="1" applyBorder="1" applyAlignment="1" applyProtection="1">
      <alignment horizontal="center" vertical="center" wrapText="1"/>
      <protection locked="0"/>
    </xf>
    <xf numFmtId="3" fontId="9" fillId="3" borderId="3" xfId="1" applyNumberFormat="1" applyFont="1" applyFill="1" applyBorder="1" applyAlignment="1" applyProtection="1">
      <alignment horizontal="center" vertical="center" wrapText="1"/>
      <protection locked="0"/>
    </xf>
    <xf numFmtId="9" fontId="9" fillId="3" borderId="3" xfId="15" applyNumberFormat="1" applyFont="1" applyFill="1" applyBorder="1" applyAlignment="1" applyProtection="1">
      <alignment horizontal="center" vertical="center"/>
      <protection locked="0"/>
    </xf>
    <xf numFmtId="0" fontId="10" fillId="3" borderId="3" xfId="13" applyFont="1" applyFill="1" applyBorder="1" applyAlignment="1" applyProtection="1">
      <alignment wrapText="1"/>
      <protection locked="0"/>
    </xf>
    <xf numFmtId="0" fontId="9" fillId="3" borderId="3" xfId="13" applyFont="1" applyFill="1" applyBorder="1" applyAlignment="1" applyProtection="1">
      <alignment horizontal="left" vertical="center" wrapText="1"/>
      <protection locked="0"/>
    </xf>
    <xf numFmtId="168" fontId="9" fillId="3" borderId="3" xfId="8" applyNumberFormat="1" applyFont="1" applyFill="1" applyBorder="1" applyAlignment="1" applyProtection="1">
      <alignment horizontal="right" wrapText="1"/>
      <protection locked="0"/>
    </xf>
    <xf numFmtId="0" fontId="9" fillId="0" borderId="3" xfId="13" applyFont="1" applyFill="1" applyBorder="1" applyAlignment="1" applyProtection="1">
      <alignment horizontal="left" vertical="center" wrapText="1"/>
      <protection locked="0"/>
    </xf>
    <xf numFmtId="168" fontId="9" fillId="4" borderId="3" xfId="8" applyNumberFormat="1" applyFont="1" applyFill="1" applyBorder="1" applyAlignment="1" applyProtection="1">
      <alignment horizontal="right" wrapText="1"/>
      <protection locked="0"/>
    </xf>
    <xf numFmtId="0" fontId="10" fillId="0" borderId="3" xfId="13" applyFont="1" applyFill="1" applyBorder="1" applyAlignment="1" applyProtection="1">
      <alignment wrapText="1"/>
      <protection locked="0"/>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7" fillId="0" borderId="0" xfId="11" applyFont="1" applyFill="1" applyBorder="1" applyAlignment="1" applyProtection="1">
      <alignment vertical="center"/>
    </xf>
    <xf numFmtId="0" fontId="4" fillId="0" borderId="22" xfId="0" applyFont="1" applyBorder="1" applyAlignment="1">
      <alignment vertical="center"/>
    </xf>
    <xf numFmtId="0" fontId="9" fillId="2" borderId="25" xfId="0" applyFont="1" applyFill="1" applyBorder="1" applyAlignment="1">
      <alignment horizontal="right" vertical="center"/>
    </xf>
    <xf numFmtId="0" fontId="19" fillId="0" borderId="19" xfId="0" applyFont="1" applyFill="1" applyBorder="1" applyAlignment="1">
      <alignment horizontal="left" vertical="center" indent="1"/>
    </xf>
    <xf numFmtId="0" fontId="19" fillId="0" borderId="20" xfId="0" applyFont="1" applyFill="1" applyBorder="1" applyAlignment="1">
      <alignment horizontal="left" vertical="center"/>
    </xf>
    <xf numFmtId="0" fontId="19" fillId="0" borderId="22" xfId="0" applyFont="1" applyFill="1" applyBorder="1" applyAlignment="1">
      <alignment horizontal="left" vertical="center" indent="1"/>
    </xf>
    <xf numFmtId="0" fontId="19" fillId="0" borderId="23" xfId="0" applyFont="1" applyFill="1" applyBorder="1" applyAlignment="1">
      <alignment horizontal="center" vertical="center" wrapText="1"/>
    </xf>
    <xf numFmtId="0" fontId="19" fillId="0" borderId="22" xfId="0" applyFont="1" applyFill="1" applyBorder="1" applyAlignment="1">
      <alignment horizontal="left" indent="1"/>
    </xf>
    <xf numFmtId="38" fontId="19" fillId="0" borderId="23" xfId="0" applyNumberFormat="1" applyFont="1" applyFill="1" applyBorder="1" applyAlignment="1" applyProtection="1">
      <alignment horizontal="right"/>
      <protection locked="0"/>
    </xf>
    <xf numFmtId="0" fontId="19" fillId="0" borderId="25" xfId="0" applyFont="1" applyFill="1" applyBorder="1" applyAlignment="1">
      <alignment horizontal="left" vertical="center" indent="1"/>
    </xf>
    <xf numFmtId="0" fontId="20" fillId="0" borderId="26" xfId="0" applyFont="1" applyFill="1" applyBorder="1" applyAlignment="1"/>
    <xf numFmtId="0" fontId="4" fillId="0" borderId="57" xfId="0" applyFont="1" applyBorder="1"/>
    <xf numFmtId="0" fontId="21" fillId="0" borderId="25" xfId="0" applyFont="1" applyBorder="1" applyAlignment="1">
      <alignment horizontal="center" vertical="center" wrapText="1"/>
    </xf>
    <xf numFmtId="0" fontId="4" fillId="0" borderId="58" xfId="0" applyFont="1" applyBorder="1"/>
    <xf numFmtId="0" fontId="7" fillId="0" borderId="19" xfId="9" applyFont="1" applyFill="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167" fontId="7" fillId="3" borderId="21" xfId="2" applyNumberFormat="1" applyFont="1" applyFill="1" applyBorder="1" applyAlignment="1" applyProtection="1">
      <alignment horizontal="center" vertical="center"/>
      <protection locked="0"/>
    </xf>
    <xf numFmtId="0" fontId="7" fillId="0" borderId="22" xfId="9" applyFont="1" applyFill="1" applyBorder="1" applyAlignment="1" applyProtection="1">
      <alignment horizontal="center" vertical="center"/>
      <protection locked="0"/>
    </xf>
    <xf numFmtId="0" fontId="7" fillId="0" borderId="0" xfId="13" applyFont="1" applyBorder="1" applyAlignment="1" applyProtection="1">
      <alignment wrapText="1"/>
      <protection locked="0"/>
    </xf>
    <xf numFmtId="0" fontId="7" fillId="0" borderId="22" xfId="9" applyFont="1" applyFill="1" applyBorder="1" applyAlignment="1" applyProtection="1">
      <alignment horizontal="center" vertical="center" wrapText="1"/>
      <protection locked="0"/>
    </xf>
    <xf numFmtId="0" fontId="7" fillId="0" borderId="25" xfId="9" applyFont="1" applyFill="1" applyBorder="1" applyAlignment="1" applyProtection="1">
      <alignment horizontal="center" vertical="center" wrapText="1"/>
      <protection locked="0"/>
    </xf>
    <xf numFmtId="0" fontId="15" fillId="36" borderId="26" xfId="13" applyFont="1" applyFill="1" applyBorder="1" applyAlignment="1" applyProtection="1">
      <alignment vertical="center" wrapText="1"/>
      <protection locked="0"/>
    </xf>
    <xf numFmtId="0" fontId="24" fillId="0" borderId="25" xfId="0" applyFont="1" applyBorder="1" applyAlignment="1">
      <alignment horizontal="center"/>
    </xf>
    <xf numFmtId="0" fontId="23" fillId="36" borderId="60" xfId="0" applyFont="1" applyFill="1" applyBorder="1" applyAlignment="1">
      <alignment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5" xfId="0" applyFont="1" applyFill="1" applyBorder="1" applyAlignment="1">
      <alignment horizontal="center" vertical="center" wrapText="1"/>
    </xf>
    <xf numFmtId="0" fontId="0" fillId="0" borderId="0" xfId="0" applyFont="1" applyFill="1"/>
    <xf numFmtId="0" fontId="4" fillId="0" borderId="67" xfId="0" applyFont="1" applyBorder="1"/>
    <xf numFmtId="0" fontId="4" fillId="0" borderId="20" xfId="0" applyFont="1" applyBorder="1"/>
    <xf numFmtId="0" fontId="4" fillId="0" borderId="25" xfId="0" applyFont="1" applyBorder="1"/>
    <xf numFmtId="0" fontId="7" fillId="3" borderId="23" xfId="13" applyFont="1" applyFill="1" applyBorder="1" applyAlignment="1" applyProtection="1">
      <alignment horizontal="left" vertical="center"/>
      <protection locked="0"/>
    </xf>
    <xf numFmtId="0" fontId="12" fillId="0" borderId="0" xfId="0" applyFont="1" applyAlignment="1"/>
    <xf numFmtId="0" fontId="7" fillId="3" borderId="22" xfId="5" applyFont="1" applyFill="1" applyBorder="1" applyAlignment="1" applyProtection="1">
      <alignment horizontal="right" vertical="center"/>
      <protection locked="0"/>
    </xf>
    <xf numFmtId="0" fontId="15" fillId="3" borderId="26" xfId="16" applyFont="1" applyFill="1" applyBorder="1" applyAlignment="1" applyProtection="1">
      <protection locked="0"/>
    </xf>
    <xf numFmtId="0" fontId="4" fillId="0" borderId="20" xfId="0" applyFont="1" applyBorder="1" applyAlignment="1">
      <alignment wrapText="1"/>
    </xf>
    <xf numFmtId="0" fontId="4" fillId="0" borderId="21" xfId="0" applyFont="1" applyBorder="1" applyAlignment="1">
      <alignment wrapText="1"/>
    </xf>
    <xf numFmtId="0" fontId="6" fillId="0" borderId="26" xfId="0" applyFont="1" applyBorder="1"/>
    <xf numFmtId="0" fontId="9" fillId="3" borderId="22" xfId="5" applyFont="1" applyFill="1" applyBorder="1" applyAlignment="1" applyProtection="1">
      <alignment horizontal="left" vertical="center"/>
      <protection locked="0"/>
    </xf>
    <xf numFmtId="0" fontId="9" fillId="3" borderId="23" xfId="13" applyFont="1" applyFill="1" applyBorder="1" applyAlignment="1" applyProtection="1">
      <alignment horizontal="center" vertical="center" wrapText="1"/>
      <protection locked="0"/>
    </xf>
    <xf numFmtId="0" fontId="9" fillId="3" borderId="22" xfId="5" applyFont="1" applyFill="1" applyBorder="1" applyAlignment="1" applyProtection="1">
      <alignment horizontal="right" vertical="center"/>
      <protection locked="0"/>
    </xf>
    <xf numFmtId="3" fontId="9" fillId="36" borderId="23" xfId="5" applyNumberFormat="1" applyFont="1" applyFill="1" applyBorder="1" applyProtection="1">
      <protection locked="0"/>
    </xf>
    <xf numFmtId="0" fontId="9" fillId="3" borderId="25" xfId="9" applyFont="1" applyFill="1" applyBorder="1" applyAlignment="1" applyProtection="1">
      <alignment horizontal="right" vertical="center"/>
      <protection locked="0"/>
    </xf>
    <xf numFmtId="0" fontId="10" fillId="3" borderId="26" xfId="16" applyFont="1" applyFill="1" applyBorder="1" applyAlignment="1" applyProtection="1">
      <protection locked="0"/>
    </xf>
    <xf numFmtId="3" fontId="10" fillId="36" borderId="26" xfId="16" applyNumberFormat="1" applyFont="1" applyFill="1" applyBorder="1" applyAlignment="1" applyProtection="1">
      <protection locked="0"/>
    </xf>
    <xf numFmtId="167" fontId="10" fillId="36" borderId="27" xfId="1" applyNumberFormat="1" applyFont="1" applyFill="1" applyBorder="1" applyAlignment="1" applyProtection="1">
      <protection locked="0"/>
    </xf>
    <xf numFmtId="0" fontId="4" fillId="0" borderId="57" xfId="0" applyFont="1" applyBorder="1" applyAlignment="1">
      <alignment horizontal="center"/>
    </xf>
    <xf numFmtId="0" fontId="4" fillId="0" borderId="58" xfId="0" applyFont="1" applyBorder="1" applyAlignment="1">
      <alignment horizontal="center"/>
    </xf>
    <xf numFmtId="0" fontId="4" fillId="0" borderId="20" xfId="0" applyFont="1" applyBorder="1" applyAlignment="1">
      <alignment horizontal="center"/>
    </xf>
    <xf numFmtId="0" fontId="4" fillId="0" borderId="21" xfId="0" applyFont="1" applyBorder="1" applyAlignment="1">
      <alignment horizontal="center"/>
    </xf>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23" xfId="0" applyFont="1" applyBorder="1" applyAlignment="1">
      <alignment horizontal="center" vertical="center"/>
    </xf>
    <xf numFmtId="0" fontId="0" fillId="0" borderId="0" xfId="0" applyAlignment="1"/>
    <xf numFmtId="0" fontId="1" fillId="0" borderId="0" xfId="0" applyFont="1"/>
    <xf numFmtId="0" fontId="9" fillId="3" borderId="3" xfId="20960" applyFont="1" applyFill="1" applyBorder="1" applyAlignment="1" applyProtection="1">
      <alignment horizontal="left" wrapText="1" indent="1"/>
    </xf>
    <xf numFmtId="0" fontId="9" fillId="0" borderId="3" xfId="20960" applyFont="1" applyFill="1" applyBorder="1" applyAlignment="1" applyProtection="1">
      <alignment horizontal="left" wrapText="1" indent="1"/>
    </xf>
    <xf numFmtId="0" fontId="104" fillId="0" borderId="3" xfId="20960" applyFont="1" applyFill="1" applyBorder="1" applyAlignment="1" applyProtection="1">
      <alignment horizontal="center" vertical="center"/>
    </xf>
    <xf numFmtId="0" fontId="105" fillId="0" borderId="0" xfId="0" applyFont="1" applyBorder="1" applyAlignment="1">
      <alignment wrapText="1"/>
    </xf>
    <xf numFmtId="0" fontId="9" fillId="0" borderId="2" xfId="20960" applyFont="1" applyFill="1" applyBorder="1" applyAlignment="1" applyProtection="1">
      <alignment horizontal="left" wrapText="1" indent="1"/>
    </xf>
    <xf numFmtId="0" fontId="15" fillId="0" borderId="20" xfId="11" applyFont="1" applyFill="1" applyBorder="1" applyAlignment="1" applyProtection="1">
      <alignment horizontal="center" vertical="center"/>
    </xf>
    <xf numFmtId="0" fontId="9" fillId="0" borderId="0" xfId="11" applyFont="1" applyFill="1" applyBorder="1" applyAlignment="1" applyProtection="1">
      <alignment horizontal="left"/>
    </xf>
    <xf numFmtId="0" fontId="17" fillId="0" borderId="0" xfId="11" applyFont="1" applyFill="1" applyBorder="1" applyAlignment="1" applyProtection="1">
      <alignment horizontal="right"/>
    </xf>
    <xf numFmtId="0" fontId="0" fillId="0" borderId="19" xfId="0" applyBorder="1" applyAlignment="1">
      <alignment horizontal="center" vertical="center"/>
    </xf>
    <xf numFmtId="0" fontId="6" fillId="36" borderId="31" xfId="0" applyFont="1" applyFill="1" applyBorder="1" applyAlignment="1">
      <alignment wrapText="1"/>
    </xf>
    <xf numFmtId="0" fontId="4" fillId="0" borderId="9" xfId="0" applyFont="1" applyFill="1" applyBorder="1" applyAlignment="1">
      <alignment vertical="center" wrapText="1"/>
    </xf>
    <xf numFmtId="0" fontId="6" fillId="36" borderId="9" xfId="0" applyFont="1" applyFill="1" applyBorder="1" applyAlignment="1">
      <alignment wrapText="1"/>
    </xf>
    <xf numFmtId="0" fontId="6" fillId="36" borderId="72" xfId="0" applyFont="1" applyFill="1" applyBorder="1" applyAlignment="1">
      <alignment wrapText="1"/>
    </xf>
    <xf numFmtId="0" fontId="15" fillId="0" borderId="0" xfId="11" applyFont="1" applyFill="1" applyBorder="1" applyAlignment="1" applyProtection="1">
      <alignment horizontal="center" vertical="center" wrapText="1"/>
    </xf>
    <xf numFmtId="0" fontId="4" fillId="0" borderId="22" xfId="0" applyFont="1" applyBorder="1" applyAlignment="1">
      <alignment horizontal="center" vertical="center" wrapText="1"/>
    </xf>
    <xf numFmtId="0" fontId="4" fillId="0" borderId="9" xfId="0" applyFont="1" applyFill="1" applyBorder="1" applyAlignment="1"/>
    <xf numFmtId="0" fontId="4" fillId="0" borderId="9" xfId="0" applyFont="1" applyBorder="1" applyAlignment="1">
      <alignment wrapText="1"/>
    </xf>
    <xf numFmtId="0" fontId="4" fillId="0" borderId="25" xfId="0" applyFont="1" applyBorder="1" applyAlignment="1">
      <alignment horizontal="center" vertical="center" wrapText="1"/>
    </xf>
    <xf numFmtId="0" fontId="4" fillId="0" borderId="9" xfId="0" applyFont="1" applyFill="1" applyBorder="1" applyAlignment="1">
      <alignment vertical="center"/>
    </xf>
    <xf numFmtId="0" fontId="10" fillId="0" borderId="0" xfId="11" applyFont="1" applyFill="1" applyBorder="1" applyAlignment="1" applyProtection="1">
      <alignment horizontal="center"/>
    </xf>
    <xf numFmtId="0" fontId="4" fillId="0" borderId="6" xfId="0" applyFont="1" applyFill="1" applyBorder="1" applyAlignment="1">
      <alignment horizontal="center" vertical="center" wrapText="1"/>
    </xf>
    <xf numFmtId="0" fontId="17" fillId="0" borderId="0" xfId="0" applyFont="1" applyFill="1" applyBorder="1" applyAlignment="1" applyProtection="1">
      <alignment horizontal="right"/>
      <protection locked="0"/>
    </xf>
    <xf numFmtId="0" fontId="0" fillId="0" borderId="0" xfId="0" applyAlignment="1">
      <alignment horizontal="left" indent="1"/>
    </xf>
    <xf numFmtId="0" fontId="12" fillId="0" borderId="0" xfId="0" applyFont="1" applyAlignment="1">
      <alignment horizontal="left" indent="1"/>
    </xf>
    <xf numFmtId="0" fontId="10" fillId="0" borderId="1" xfId="0" applyFont="1" applyBorder="1" applyAlignment="1">
      <alignment horizontal="center"/>
    </xf>
    <xf numFmtId="0" fontId="15" fillId="0" borderId="1" xfId="0" applyFont="1" applyBorder="1" applyAlignment="1">
      <alignment horizontal="center" vertical="center"/>
    </xf>
    <xf numFmtId="0" fontId="6" fillId="0" borderId="1" xfId="0" applyFont="1" applyBorder="1" applyAlignment="1">
      <alignment horizontal="center" vertical="center"/>
    </xf>
    <xf numFmtId="0" fontId="4" fillId="0" borderId="73" xfId="0" applyFont="1" applyBorder="1" applyAlignment="1">
      <alignment vertical="center" wrapText="1"/>
    </xf>
    <xf numFmtId="0" fontId="6" fillId="0" borderId="7" xfId="0" applyFont="1" applyBorder="1" applyAlignment="1">
      <alignment vertical="center" wrapText="1"/>
    </xf>
    <xf numFmtId="0" fontId="4" fillId="0" borderId="1" xfId="0" applyFont="1" applyBorder="1"/>
    <xf numFmtId="0" fontId="6" fillId="0" borderId="1" xfId="0" applyFont="1" applyBorder="1" applyAlignment="1">
      <alignment horizontal="center"/>
    </xf>
    <xf numFmtId="0" fontId="17" fillId="0" borderId="1" xfId="0" applyFont="1" applyFill="1" applyBorder="1" applyAlignment="1">
      <alignment horizontal="center"/>
    </xf>
    <xf numFmtId="0" fontId="9" fillId="0" borderId="0" xfId="0" applyFont="1" applyFill="1" applyBorder="1" applyAlignment="1">
      <alignment horizontal="center"/>
    </xf>
    <xf numFmtId="0" fontId="9" fillId="0" borderId="0" xfId="0" applyFont="1" applyFill="1" applyAlignment="1">
      <alignment horizontal="center"/>
    </xf>
    <xf numFmtId="0" fontId="17" fillId="0" borderId="0" xfId="0" applyFont="1" applyFill="1" applyAlignment="1">
      <alignment horizontal="center"/>
    </xf>
    <xf numFmtId="0" fontId="4" fillId="0" borderId="22" xfId="0" applyFont="1" applyFill="1" applyBorder="1" applyAlignment="1">
      <alignment horizontal="center" vertical="center"/>
    </xf>
    <xf numFmtId="0" fontId="15" fillId="0" borderId="10" xfId="0" applyNumberFormat="1" applyFont="1" applyFill="1" applyBorder="1" applyAlignment="1">
      <alignment vertical="center" wrapText="1"/>
    </xf>
    <xf numFmtId="0" fontId="7" fillId="0" borderId="10" xfId="0" applyNumberFormat="1" applyFont="1" applyFill="1" applyBorder="1" applyAlignment="1">
      <alignment horizontal="left" vertical="center" wrapText="1"/>
    </xf>
    <xf numFmtId="0" fontId="17" fillId="0" borderId="10" xfId="0" applyFont="1" applyFill="1" applyBorder="1" applyAlignment="1" applyProtection="1">
      <alignment horizontal="left" vertical="center" indent="1"/>
      <protection locked="0"/>
    </xf>
    <xf numFmtId="0" fontId="17" fillId="0" borderId="10" xfId="0" applyFont="1" applyFill="1" applyBorder="1" applyAlignment="1" applyProtection="1">
      <alignment horizontal="left" vertical="center"/>
      <protection locked="0"/>
    </xf>
    <xf numFmtId="0" fontId="4" fillId="0" borderId="25" xfId="0" applyFont="1" applyFill="1" applyBorder="1" applyAlignment="1">
      <alignment horizontal="center" vertical="center"/>
    </xf>
    <xf numFmtId="0" fontId="15" fillId="0" borderId="29" xfId="0" applyNumberFormat="1" applyFont="1" applyFill="1" applyBorder="1" applyAlignment="1">
      <alignment vertical="center" wrapText="1"/>
    </xf>
    <xf numFmtId="0" fontId="107" fillId="0" borderId="0" xfId="0" applyFont="1" applyFill="1" applyBorder="1" applyAlignment="1"/>
    <xf numFmtId="49" fontId="107" fillId="0" borderId="7" xfId="0" applyNumberFormat="1" applyFont="1" applyFill="1" applyBorder="1" applyAlignment="1">
      <alignment horizontal="right" vertical="center"/>
    </xf>
    <xf numFmtId="49" fontId="107" fillId="0" borderId="80" xfId="0" applyNumberFormat="1" applyFont="1" applyFill="1" applyBorder="1" applyAlignment="1">
      <alignment horizontal="right" vertical="center"/>
    </xf>
    <xf numFmtId="49" fontId="107" fillId="0" borderId="83" xfId="0" applyNumberFormat="1" applyFont="1" applyFill="1" applyBorder="1" applyAlignment="1">
      <alignment horizontal="right" vertical="center"/>
    </xf>
    <xf numFmtId="49" fontId="107" fillId="0" borderId="88" xfId="0" applyNumberFormat="1" applyFont="1" applyFill="1" applyBorder="1" applyAlignment="1">
      <alignment horizontal="right" vertical="center"/>
    </xf>
    <xf numFmtId="0" fontId="107" fillId="0" borderId="0" xfId="0" applyFont="1" applyFill="1" applyBorder="1" applyAlignment="1">
      <alignment horizontal="left"/>
    </xf>
    <xf numFmtId="0" fontId="107" fillId="0" borderId="88" xfId="0" applyNumberFormat="1" applyFont="1" applyFill="1" applyBorder="1" applyAlignment="1">
      <alignment horizontal="right" vertical="center"/>
    </xf>
    <xf numFmtId="49" fontId="107" fillId="0" borderId="0" xfId="0" applyNumberFormat="1" applyFont="1" applyFill="1" applyBorder="1" applyAlignment="1">
      <alignment horizontal="right" vertical="center"/>
    </xf>
    <xf numFmtId="0" fontId="107" fillId="0" borderId="0" xfId="0" applyFont="1" applyFill="1" applyBorder="1" applyAlignment="1">
      <alignment vertical="center" wrapText="1"/>
    </xf>
    <xf numFmtId="0" fontId="107" fillId="0" borderId="0" xfId="0" applyFont="1" applyFill="1" applyBorder="1" applyAlignment="1">
      <alignment horizontal="left" vertical="center" wrapText="1"/>
    </xf>
    <xf numFmtId="0" fontId="9" fillId="0" borderId="0" xfId="0" applyFont="1" applyBorder="1" applyAlignment="1">
      <alignment horizontal="left" wrapText="1"/>
    </xf>
    <xf numFmtId="0" fontId="9" fillId="0" borderId="1" xfId="11" applyFont="1" applyFill="1" applyBorder="1" applyAlignment="1" applyProtection="1"/>
    <xf numFmtId="0" fontId="15" fillId="0" borderId="1" xfId="11" applyFont="1" applyFill="1" applyBorder="1" applyAlignment="1" applyProtection="1">
      <alignment horizontal="left" vertical="center"/>
    </xf>
    <xf numFmtId="0" fontId="7" fillId="3" borderId="3" xfId="20960" applyFont="1" applyFill="1" applyBorder="1" applyAlignment="1" applyProtection="1">
      <alignment horizontal="right" indent="1"/>
    </xf>
    <xf numFmtId="0" fontId="7" fillId="3" borderId="2" xfId="20960" applyFont="1" applyFill="1" applyBorder="1" applyAlignment="1" applyProtection="1">
      <alignment horizontal="right" indent="1"/>
    </xf>
    <xf numFmtId="196" fontId="9" fillId="2" borderId="26" xfId="0" applyNumberFormat="1" applyFont="1" applyFill="1" applyBorder="1" applyAlignment="1" applyProtection="1">
      <alignment vertical="center"/>
      <protection locked="0"/>
    </xf>
    <xf numFmtId="196" fontId="9" fillId="0" borderId="3" xfId="7" applyNumberFormat="1" applyFont="1" applyFill="1" applyBorder="1" applyAlignment="1" applyProtection="1">
      <alignment horizontal="right"/>
    </xf>
    <xf numFmtId="196" fontId="9" fillId="36" borderId="3" xfId="7" applyNumberFormat="1" applyFont="1" applyFill="1" applyBorder="1" applyAlignment="1" applyProtection="1">
      <alignment horizontal="right"/>
    </xf>
    <xf numFmtId="196" fontId="9" fillId="0" borderId="10" xfId="0" applyNumberFormat="1" applyFont="1" applyFill="1" applyBorder="1" applyAlignment="1" applyProtection="1">
      <alignment horizontal="right"/>
    </xf>
    <xf numFmtId="196" fontId="9" fillId="0" borderId="3" xfId="0" applyNumberFormat="1" applyFont="1" applyFill="1" applyBorder="1" applyAlignment="1" applyProtection="1">
      <alignment horizontal="right"/>
    </xf>
    <xf numFmtId="196" fontId="9" fillId="36" borderId="23" xfId="0" applyNumberFormat="1" applyFont="1" applyFill="1" applyBorder="1" applyAlignment="1" applyProtection="1">
      <alignment horizontal="right"/>
    </xf>
    <xf numFmtId="196" fontId="9" fillId="0" borderId="3" xfId="7" applyNumberFormat="1" applyFont="1" applyFill="1" applyBorder="1" applyAlignment="1" applyProtection="1">
      <alignment horizontal="right"/>
      <protection locked="0"/>
    </xf>
    <xf numFmtId="196" fontId="9" fillId="0" borderId="10" xfId="0" applyNumberFormat="1" applyFont="1" applyFill="1" applyBorder="1" applyAlignment="1" applyProtection="1">
      <alignment horizontal="right"/>
      <protection locked="0"/>
    </xf>
    <xf numFmtId="196" fontId="9" fillId="0" borderId="3" xfId="0" applyNumberFormat="1" applyFont="1" applyFill="1" applyBorder="1" applyAlignment="1" applyProtection="1">
      <alignment horizontal="right"/>
      <protection locked="0"/>
    </xf>
    <xf numFmtId="196" fontId="9" fillId="0" borderId="23" xfId="0" applyNumberFormat="1" applyFont="1" applyFill="1" applyBorder="1" applyAlignment="1" applyProtection="1">
      <alignment horizontal="right"/>
    </xf>
    <xf numFmtId="196" fontId="9" fillId="36" borderId="26" xfId="7" applyNumberFormat="1" applyFont="1" applyFill="1" applyBorder="1" applyAlignment="1" applyProtection="1">
      <alignment horizontal="right"/>
    </xf>
    <xf numFmtId="196" fontId="9" fillId="36" borderId="27" xfId="0" applyNumberFormat="1" applyFont="1" applyFill="1" applyBorder="1" applyAlignment="1" applyProtection="1">
      <alignment horizontal="right"/>
    </xf>
    <xf numFmtId="196" fontId="19" fillId="0" borderId="3" xfId="0" applyNumberFormat="1" applyFont="1" applyFill="1" applyBorder="1" applyAlignment="1" applyProtection="1">
      <alignment horizontal="right"/>
      <protection locked="0"/>
    </xf>
    <xf numFmtId="196" fontId="9" fillId="36" borderId="23" xfId="7" applyNumberFormat="1" applyFont="1" applyFill="1" applyBorder="1" applyAlignment="1" applyProtection="1">
      <alignment horizontal="right"/>
    </xf>
    <xf numFmtId="196" fontId="19" fillId="36" borderId="3" xfId="0" applyNumberFormat="1" applyFont="1" applyFill="1" applyBorder="1" applyAlignment="1">
      <alignment horizontal="right"/>
    </xf>
    <xf numFmtId="196" fontId="9" fillId="0" borderId="23" xfId="7" applyNumberFormat="1" applyFont="1" applyFill="1" applyBorder="1" applyAlignment="1" applyProtection="1">
      <alignment horizontal="right"/>
    </xf>
    <xf numFmtId="196" fontId="20" fillId="0" borderId="3" xfId="0" applyNumberFormat="1" applyFont="1" applyFill="1" applyBorder="1" applyAlignment="1">
      <alignment horizontal="center"/>
    </xf>
    <xf numFmtId="196" fontId="20" fillId="0" borderId="23" xfId="0" applyNumberFormat="1" applyFont="1" applyFill="1" applyBorder="1" applyAlignment="1">
      <alignment horizontal="center"/>
    </xf>
    <xf numFmtId="196" fontId="19" fillId="36" borderId="3" xfId="0" applyNumberFormat="1" applyFont="1" applyFill="1" applyBorder="1" applyAlignment="1" applyProtection="1">
      <alignment horizontal="right"/>
    </xf>
    <xf numFmtId="196" fontId="19" fillId="0" borderId="23" xfId="0" applyNumberFormat="1" applyFont="1" applyFill="1" applyBorder="1" applyAlignment="1" applyProtection="1">
      <alignment horizontal="right"/>
      <protection locked="0"/>
    </xf>
    <xf numFmtId="196" fontId="19" fillId="0" borderId="3" xfId="0" applyNumberFormat="1" applyFont="1" applyFill="1" applyBorder="1" applyAlignment="1" applyProtection="1">
      <alignment horizontal="left" indent="1"/>
      <protection locked="0"/>
    </xf>
    <xf numFmtId="196" fontId="9" fillId="36" borderId="3" xfId="7" applyNumberFormat="1" applyFont="1" applyFill="1" applyBorder="1" applyAlignment="1" applyProtection="1"/>
    <xf numFmtId="196" fontId="19" fillId="0" borderId="3" xfId="0" applyNumberFormat="1" applyFont="1" applyFill="1" applyBorder="1" applyAlignment="1" applyProtection="1">
      <protection locked="0"/>
    </xf>
    <xf numFmtId="196" fontId="9" fillId="36" borderId="23" xfId="7" applyNumberFormat="1" applyFont="1" applyFill="1" applyBorder="1" applyAlignment="1" applyProtection="1"/>
    <xf numFmtId="196" fontId="19" fillId="0" borderId="3" xfId="0" applyNumberFormat="1" applyFont="1" applyFill="1" applyBorder="1" applyAlignment="1" applyProtection="1">
      <alignment horizontal="right" vertical="center"/>
      <protection locked="0"/>
    </xf>
    <xf numFmtId="196" fontId="19" fillId="36" borderId="26" xfId="0" applyNumberFormat="1" applyFont="1" applyFill="1" applyBorder="1" applyAlignment="1">
      <alignment horizontal="right"/>
    </xf>
    <xf numFmtId="196" fontId="9" fillId="36" borderId="27" xfId="7" applyNumberFormat="1" applyFont="1" applyFill="1" applyBorder="1" applyAlignment="1" applyProtection="1">
      <alignment horizontal="right"/>
    </xf>
    <xf numFmtId="196" fontId="9" fillId="36" borderId="3" xfId="0" applyNumberFormat="1" applyFont="1" applyFill="1" applyBorder="1" applyAlignment="1" applyProtection="1">
      <alignment horizontal="right"/>
    </xf>
    <xf numFmtId="196" fontId="9" fillId="0" borderId="26" xfId="0" applyNumberFormat="1" applyFont="1" applyFill="1" applyBorder="1" applyAlignment="1" applyProtection="1">
      <alignment horizontal="right"/>
    </xf>
    <xf numFmtId="196" fontId="9" fillId="36" borderId="26" xfId="0" applyNumberFormat="1" applyFont="1" applyFill="1" applyBorder="1" applyAlignment="1" applyProtection="1">
      <alignment horizontal="right"/>
    </xf>
    <xf numFmtId="3" fontId="22" fillId="36" borderId="26" xfId="0" applyNumberFormat="1" applyFont="1" applyFill="1" applyBorder="1" applyAlignment="1">
      <alignment vertical="center" wrapText="1"/>
    </xf>
    <xf numFmtId="196" fontId="0" fillId="36" borderId="21" xfId="0" applyNumberFormat="1" applyFill="1" applyBorder="1" applyAlignment="1">
      <alignment horizontal="center" vertical="center"/>
    </xf>
    <xf numFmtId="196" fontId="0" fillId="0" borderId="23" xfId="0" applyNumberFormat="1" applyBorder="1" applyAlignment="1"/>
    <xf numFmtId="196" fontId="0" fillId="0" borderId="23" xfId="0" applyNumberFormat="1" applyBorder="1" applyAlignment="1">
      <alignment wrapText="1"/>
    </xf>
    <xf numFmtId="196" fontId="0" fillId="36" borderId="23" xfId="0" applyNumberFormat="1" applyFill="1" applyBorder="1" applyAlignment="1">
      <alignment horizontal="center" vertical="center" wrapText="1"/>
    </xf>
    <xf numFmtId="196" fontId="0" fillId="36" borderId="27" xfId="0" applyNumberFormat="1" applyFill="1" applyBorder="1" applyAlignment="1">
      <alignment horizontal="center" vertical="center" wrapText="1"/>
    </xf>
    <xf numFmtId="196" fontId="7" fillId="36" borderId="23" xfId="2" applyNumberFormat="1" applyFont="1" applyFill="1" applyBorder="1" applyAlignment="1" applyProtection="1">
      <alignment vertical="top"/>
    </xf>
    <xf numFmtId="196" fontId="7" fillId="3" borderId="23" xfId="2" applyNumberFormat="1" applyFont="1" applyFill="1" applyBorder="1" applyAlignment="1" applyProtection="1">
      <alignment vertical="top"/>
      <protection locked="0"/>
    </xf>
    <xf numFmtId="196" fontId="7" fillId="36" borderId="23" xfId="2" applyNumberFormat="1" applyFont="1" applyFill="1" applyBorder="1" applyAlignment="1" applyProtection="1">
      <alignment vertical="top" wrapText="1"/>
    </xf>
    <xf numFmtId="196" fontId="7" fillId="3" borderId="23" xfId="2" applyNumberFormat="1" applyFont="1" applyFill="1" applyBorder="1" applyAlignment="1" applyProtection="1">
      <alignment vertical="top" wrapText="1"/>
      <protection locked="0"/>
    </xf>
    <xf numFmtId="196" fontId="7" fillId="36" borderId="23" xfId="2" applyNumberFormat="1" applyFont="1" applyFill="1" applyBorder="1" applyAlignment="1" applyProtection="1">
      <alignment vertical="top" wrapText="1"/>
      <protection locked="0"/>
    </xf>
    <xf numFmtId="196" fontId="7" fillId="36" borderId="27" xfId="2" applyNumberFormat="1" applyFont="1" applyFill="1" applyBorder="1" applyAlignment="1" applyProtection="1">
      <alignment vertical="top" wrapText="1"/>
    </xf>
    <xf numFmtId="196" fontId="24" fillId="0" borderId="14" xfId="0" applyNumberFormat="1" applyFont="1" applyBorder="1" applyAlignment="1">
      <alignment vertical="center"/>
    </xf>
    <xf numFmtId="196" fontId="18" fillId="0" borderId="14" xfId="0" applyNumberFormat="1" applyFont="1" applyBorder="1" applyAlignment="1">
      <alignment vertical="center"/>
    </xf>
    <xf numFmtId="196" fontId="24" fillId="0" borderId="15" xfId="0" applyNumberFormat="1" applyFont="1" applyBorder="1" applyAlignment="1">
      <alignment vertical="center"/>
    </xf>
    <xf numFmtId="196" fontId="23" fillId="36" borderId="17" xfId="0" applyNumberFormat="1" applyFont="1" applyFill="1" applyBorder="1" applyAlignment="1">
      <alignment vertical="center"/>
    </xf>
    <xf numFmtId="196" fontId="24" fillId="0" borderId="18" xfId="0" applyNumberFormat="1" applyFont="1" applyBorder="1" applyAlignment="1">
      <alignment vertical="center"/>
    </xf>
    <xf numFmtId="196" fontId="4" fillId="0" borderId="3" xfId="0" applyNumberFormat="1" applyFont="1" applyBorder="1" applyAlignment="1"/>
    <xf numFmtId="196" fontId="4" fillId="36" borderId="26" xfId="0" applyNumberFormat="1" applyFont="1" applyFill="1" applyBorder="1"/>
    <xf numFmtId="196" fontId="4" fillId="0" borderId="22" xfId="0" applyNumberFormat="1" applyFont="1" applyBorder="1" applyAlignment="1"/>
    <xf numFmtId="196" fontId="4" fillId="0" borderId="23" xfId="0" applyNumberFormat="1" applyFont="1" applyBorder="1" applyAlignment="1"/>
    <xf numFmtId="196" fontId="4" fillId="36" borderId="54" xfId="0" applyNumberFormat="1" applyFont="1" applyFill="1" applyBorder="1" applyAlignment="1"/>
    <xf numFmtId="196" fontId="4" fillId="36" borderId="25" xfId="0" applyNumberFormat="1" applyFont="1" applyFill="1" applyBorder="1"/>
    <xf numFmtId="196" fontId="4" fillId="36" borderId="27" xfId="0" applyNumberFormat="1" applyFont="1" applyFill="1" applyBorder="1"/>
    <xf numFmtId="196" fontId="4" fillId="36" borderId="55" xfId="0" applyNumberFormat="1" applyFont="1" applyFill="1" applyBorder="1"/>
    <xf numFmtId="196" fontId="4" fillId="0" borderId="3" xfId="0" applyNumberFormat="1" applyFont="1" applyBorder="1"/>
    <xf numFmtId="196" fontId="4" fillId="0" borderId="3" xfId="0" applyNumberFormat="1" applyFont="1" applyFill="1" applyBorder="1"/>
    <xf numFmtId="196" fontId="9" fillId="36" borderId="3" xfId="5" applyNumberFormat="1" applyFont="1" applyFill="1" applyBorder="1" applyProtection="1">
      <protection locked="0"/>
    </xf>
    <xf numFmtId="196" fontId="9" fillId="3" borderId="3" xfId="5" applyNumberFormat="1" applyFont="1" applyFill="1" applyBorder="1" applyProtection="1">
      <protection locked="0"/>
    </xf>
    <xf numFmtId="196" fontId="10" fillId="36" borderId="26" xfId="16" applyNumberFormat="1" applyFont="1" applyFill="1" applyBorder="1" applyAlignment="1" applyProtection="1">
      <protection locked="0"/>
    </xf>
    <xf numFmtId="196" fontId="9" fillId="36" borderId="3" xfId="1" applyNumberFormat="1" applyFont="1" applyFill="1" applyBorder="1" applyProtection="1">
      <protection locked="0"/>
    </xf>
    <xf numFmtId="196" fontId="9" fillId="0" borderId="3" xfId="1" applyNumberFormat="1" applyFont="1" applyFill="1" applyBorder="1" applyProtection="1">
      <protection locked="0"/>
    </xf>
    <xf numFmtId="196" fontId="10" fillId="36" borderId="26" xfId="1" applyNumberFormat="1" applyFont="1" applyFill="1" applyBorder="1" applyAlignment="1" applyProtection="1">
      <protection locked="0"/>
    </xf>
    <xf numFmtId="196" fontId="9" fillId="3" borderId="26" xfId="5" applyNumberFormat="1" applyFont="1" applyFill="1" applyBorder="1" applyProtection="1">
      <protection locked="0"/>
    </xf>
    <xf numFmtId="196" fontId="24" fillId="0" borderId="0" xfId="0" applyNumberFormat="1" applyFont="1"/>
    <xf numFmtId="0" fontId="4" fillId="0" borderId="30" xfId="0" applyFont="1" applyBorder="1" applyAlignment="1">
      <alignment horizontal="center" vertical="center"/>
    </xf>
    <xf numFmtId="0" fontId="4" fillId="0" borderId="30" xfId="0" applyFont="1" applyBorder="1" applyAlignment="1">
      <alignment wrapText="1"/>
    </xf>
    <xf numFmtId="196" fontId="4" fillId="0" borderId="8" xfId="0" applyNumberFormat="1" applyFont="1" applyBorder="1"/>
    <xf numFmtId="196" fontId="4" fillId="0" borderId="24" xfId="0" applyNumberFormat="1" applyFont="1" applyBorder="1" applyAlignment="1"/>
    <xf numFmtId="196" fontId="4" fillId="0" borderId="24" xfId="0" applyNumberFormat="1" applyFont="1" applyBorder="1" applyAlignment="1">
      <alignment wrapText="1"/>
    </xf>
    <xf numFmtId="0" fontId="4" fillId="0" borderId="3" xfId="0" applyFont="1" applyFill="1" applyBorder="1" applyAlignment="1">
      <alignment horizontal="center" vertical="center" wrapText="1"/>
    </xf>
    <xf numFmtId="0" fontId="6" fillId="0" borderId="0" xfId="0" applyFont="1" applyFill="1" applyAlignment="1">
      <alignment horizontal="center"/>
    </xf>
    <xf numFmtId="9" fontId="108" fillId="0" borderId="3" xfId="0" applyNumberFormat="1" applyFont="1" applyFill="1" applyBorder="1" applyAlignment="1">
      <alignment horizontal="center" vertical="center"/>
    </xf>
    <xf numFmtId="0" fontId="6" fillId="0" borderId="0" xfId="0" applyFont="1" applyFill="1" applyBorder="1" applyAlignment="1">
      <alignment horizontal="center" wrapText="1"/>
    </xf>
    <xf numFmtId="0" fontId="6" fillId="0" borderId="0" xfId="0" applyFont="1" applyFill="1" applyAlignment="1">
      <alignment horizontal="center" wrapText="1"/>
    </xf>
    <xf numFmtId="0" fontId="7" fillId="0" borderId="3" xfId="13" applyFont="1" applyFill="1" applyBorder="1" applyAlignment="1" applyProtection="1">
      <alignment horizontal="center" vertical="center" wrapText="1"/>
      <protection locked="0"/>
    </xf>
    <xf numFmtId="9" fontId="4" fillId="0" borderId="23" xfId="20961" applyFont="1" applyBorder="1"/>
    <xf numFmtId="9" fontId="4" fillId="36" borderId="27" xfId="20961" applyFont="1" applyFill="1" applyBorder="1"/>
    <xf numFmtId="170" fontId="6" fillId="36" borderId="26" xfId="0" applyNumberFormat="1" applyFont="1" applyFill="1" applyBorder="1" applyAlignment="1">
      <alignment horizontal="center" vertical="center"/>
    </xf>
    <xf numFmtId="0" fontId="9" fillId="0" borderId="19" xfId="0" applyFont="1" applyFill="1" applyBorder="1" applyAlignment="1">
      <alignment horizontal="right" vertical="center" wrapText="1"/>
    </xf>
    <xf numFmtId="0" fontId="7" fillId="0" borderId="20" xfId="0" applyFont="1" applyFill="1" applyBorder="1" applyAlignment="1">
      <alignment vertical="center" wrapText="1"/>
    </xf>
    <xf numFmtId="172" fontId="27" fillId="37" borderId="0" xfId="20" applyBorder="1"/>
    <xf numFmtId="172" fontId="27" fillId="37" borderId="96" xfId="20" applyBorder="1"/>
    <xf numFmtId="0" fontId="4" fillId="0" borderId="7" xfId="0" applyFont="1" applyFill="1" applyBorder="1" applyAlignment="1">
      <alignment vertical="center"/>
    </xf>
    <xf numFmtId="0" fontId="4" fillId="0" borderId="103" xfId="0" applyFont="1" applyFill="1" applyBorder="1" applyAlignment="1">
      <alignment vertical="center"/>
    </xf>
    <xf numFmtId="0" fontId="6" fillId="0" borderId="103" xfId="0" applyFont="1" applyFill="1" applyBorder="1" applyAlignment="1">
      <alignment vertical="center"/>
    </xf>
    <xf numFmtId="0" fontId="4" fillId="0" borderId="20" xfId="0" applyFont="1" applyFill="1" applyBorder="1" applyAlignment="1">
      <alignment vertical="center"/>
    </xf>
    <xf numFmtId="0" fontId="4" fillId="0" borderId="98" xfId="0" applyFont="1" applyFill="1" applyBorder="1" applyAlignment="1">
      <alignment vertical="center"/>
    </xf>
    <xf numFmtId="0" fontId="4" fillId="0" borderId="100" xfId="0" applyFont="1" applyFill="1" applyBorder="1" applyAlignment="1">
      <alignment vertical="center"/>
    </xf>
    <xf numFmtId="0" fontId="4" fillId="0" borderId="19" xfId="0" applyFont="1" applyFill="1" applyBorder="1" applyAlignment="1">
      <alignment horizontal="center" vertical="center"/>
    </xf>
    <xf numFmtId="0" fontId="4" fillId="0" borderId="111" xfId="0" applyFont="1" applyFill="1" applyBorder="1" applyAlignment="1">
      <alignment horizontal="center" vertical="center"/>
    </xf>
    <xf numFmtId="0" fontId="4" fillId="0" borderId="113" xfId="0" applyFont="1" applyFill="1" applyBorder="1" applyAlignment="1">
      <alignment horizontal="center" vertical="center"/>
    </xf>
    <xf numFmtId="0" fontId="4" fillId="3" borderId="67" xfId="0" applyFont="1" applyFill="1" applyBorder="1" applyAlignment="1">
      <alignment horizontal="center" vertical="center"/>
    </xf>
    <xf numFmtId="0" fontId="4" fillId="3" borderId="0" xfId="0" applyFont="1" applyFill="1" applyBorder="1" applyAlignment="1">
      <alignment vertical="center"/>
    </xf>
    <xf numFmtId="0" fontId="4" fillId="0" borderId="73" xfId="0" applyFont="1" applyFill="1" applyBorder="1" applyAlignment="1">
      <alignment horizontal="center" vertical="center"/>
    </xf>
    <xf numFmtId="0" fontId="4" fillId="3" borderId="101" xfId="0" applyFont="1" applyFill="1" applyBorder="1" applyAlignment="1">
      <alignment vertical="center"/>
    </xf>
    <xf numFmtId="0" fontId="14" fillId="3" borderId="116" xfId="0" applyFont="1" applyFill="1" applyBorder="1" applyAlignment="1">
      <alignment horizontal="left"/>
    </xf>
    <xf numFmtId="0" fontId="14" fillId="3" borderId="117" xfId="0" applyFont="1" applyFill="1" applyBorder="1" applyAlignment="1">
      <alignment horizontal="left"/>
    </xf>
    <xf numFmtId="0" fontId="4" fillId="0" borderId="0" xfId="0" applyFont="1"/>
    <xf numFmtId="0" fontId="4" fillId="0" borderId="0" xfId="0" applyFont="1" applyFill="1"/>
    <xf numFmtId="0" fontId="4" fillId="0" borderId="103" xfId="0" applyFont="1" applyFill="1" applyBorder="1" applyAlignment="1">
      <alignment horizontal="center" vertical="center" wrapText="1"/>
    </xf>
    <xf numFmtId="0" fontId="107" fillId="0" borderId="90" xfId="0" applyFont="1" applyFill="1" applyBorder="1" applyAlignment="1">
      <alignment horizontal="right" vertical="center"/>
    </xf>
    <xf numFmtId="0" fontId="4" fillId="0" borderId="118" xfId="0" applyFont="1" applyFill="1" applyBorder="1" applyAlignment="1">
      <alignment horizontal="center" vertical="center" wrapText="1"/>
    </xf>
    <xf numFmtId="0" fontId="6" fillId="3" borderId="119" xfId="0" applyFont="1" applyFill="1" applyBorder="1" applyAlignment="1">
      <alignment vertical="center"/>
    </xf>
    <xf numFmtId="0" fontId="4" fillId="3" borderId="24" xfId="0" applyFont="1" applyFill="1" applyBorder="1" applyAlignment="1">
      <alignment vertical="center"/>
    </xf>
    <xf numFmtId="0" fontId="4" fillId="0" borderId="120" xfId="0" applyFont="1" applyFill="1" applyBorder="1" applyAlignment="1">
      <alignment horizontal="center" vertical="center"/>
    </xf>
    <xf numFmtId="0" fontId="6" fillId="0" borderId="26" xfId="0" applyFont="1" applyFill="1" applyBorder="1" applyAlignment="1">
      <alignment vertical="center"/>
    </xf>
    <xf numFmtId="172" fontId="27" fillId="37" borderId="28" xfId="20" applyBorder="1"/>
    <xf numFmtId="0" fontId="4" fillId="0" borderId="7" xfId="0" applyFont="1" applyFill="1" applyBorder="1" applyAlignment="1">
      <alignment horizontal="center" vertical="center" wrapText="1"/>
    </xf>
    <xf numFmtId="0" fontId="4" fillId="0" borderId="68" xfId="0" applyFont="1" applyFill="1" applyBorder="1" applyAlignment="1">
      <alignment horizontal="center" vertical="center" wrapText="1"/>
    </xf>
    <xf numFmtId="196" fontId="4" fillId="0" borderId="8" xfId="0" applyNumberFormat="1" applyFont="1" applyFill="1" applyBorder="1"/>
    <xf numFmtId="0" fontId="7" fillId="0" borderId="19" xfId="11" applyFont="1" applyFill="1" applyBorder="1" applyAlignment="1" applyProtection="1">
      <alignment vertical="center"/>
    </xf>
    <xf numFmtId="0" fontId="7" fillId="0" borderId="20" xfId="11" applyFont="1" applyFill="1" applyBorder="1" applyAlignment="1" applyProtection="1">
      <alignment vertical="center"/>
    </xf>
    <xf numFmtId="0" fontId="15" fillId="0" borderId="21" xfId="11" applyFont="1" applyFill="1" applyBorder="1" applyAlignment="1" applyProtection="1">
      <alignment horizontal="center" vertical="center"/>
    </xf>
    <xf numFmtId="0" fontId="0" fillId="0" borderId="120" xfId="0" applyBorder="1"/>
    <xf numFmtId="0" fontId="0" fillId="0" borderId="120" xfId="0" applyBorder="1" applyAlignment="1">
      <alignment horizontal="center"/>
    </xf>
    <xf numFmtId="0" fontId="4" fillId="0" borderId="102" xfId="0" applyFont="1" applyBorder="1" applyAlignment="1">
      <alignment vertical="center" wrapText="1"/>
    </xf>
    <xf numFmtId="170" fontId="4" fillId="0" borderId="103" xfId="0" applyNumberFormat="1" applyFont="1" applyBorder="1" applyAlignment="1">
      <alignment horizontal="center" vertical="center"/>
    </xf>
    <xf numFmtId="170" fontId="4" fillId="0" borderId="118" xfId="0" applyNumberFormat="1" applyFont="1" applyBorder="1" applyAlignment="1">
      <alignment horizontal="center" vertical="center"/>
    </xf>
    <xf numFmtId="170" fontId="14" fillId="0" borderId="103" xfId="0" applyNumberFormat="1" applyFont="1" applyBorder="1" applyAlignment="1">
      <alignment horizontal="center" vertical="center"/>
    </xf>
    <xf numFmtId="0" fontId="14" fillId="0" borderId="102" xfId="0" applyFont="1" applyBorder="1" applyAlignment="1">
      <alignment vertical="center" wrapText="1"/>
    </xf>
    <xf numFmtId="0" fontId="0" fillId="0" borderId="25" xfId="0" applyBorder="1"/>
    <xf numFmtId="0" fontId="6" fillId="36" borderId="121" xfId="0" applyFont="1" applyFill="1" applyBorder="1" applyAlignment="1">
      <alignment vertical="center" wrapText="1"/>
    </xf>
    <xf numFmtId="170" fontId="6" fillId="36" borderId="27" xfId="0" applyNumberFormat="1" applyFont="1" applyFill="1" applyBorder="1" applyAlignment="1">
      <alignment horizontal="center" vertical="center"/>
    </xf>
    <xf numFmtId="196" fontId="0" fillId="0" borderId="23" xfId="0" applyNumberFormat="1" applyFill="1" applyBorder="1" applyAlignment="1">
      <alignment wrapText="1"/>
    </xf>
    <xf numFmtId="0" fontId="7" fillId="0" borderId="0" xfId="0" applyFont="1" applyFill="1" applyAlignment="1">
      <alignment wrapText="1"/>
    </xf>
    <xf numFmtId="0" fontId="6" fillId="36" borderId="20" xfId="0" applyFont="1" applyFill="1" applyBorder="1" applyAlignment="1">
      <alignment horizontal="center" vertical="center" wrapText="1"/>
    </xf>
    <xf numFmtId="0" fontId="6" fillId="36" borderId="21" xfId="0" applyFont="1" applyFill="1" applyBorder="1" applyAlignment="1">
      <alignment horizontal="center" vertical="center" wrapText="1"/>
    </xf>
    <xf numFmtId="0" fontId="6" fillId="36" borderId="120" xfId="0" applyFont="1" applyFill="1" applyBorder="1" applyAlignment="1">
      <alignment horizontal="left" vertical="center" wrapText="1"/>
    </xf>
    <xf numFmtId="0" fontId="6" fillId="36" borderId="103" xfId="0" applyFont="1" applyFill="1" applyBorder="1" applyAlignment="1">
      <alignment horizontal="left" vertical="center" wrapText="1"/>
    </xf>
    <xf numFmtId="0" fontId="6" fillId="36" borderId="118" xfId="0" applyFont="1" applyFill="1" applyBorder="1" applyAlignment="1">
      <alignment horizontal="left" vertical="center" wrapText="1"/>
    </xf>
    <xf numFmtId="0" fontId="4" fillId="0" borderId="120" xfId="0" applyFont="1" applyFill="1" applyBorder="1" applyAlignment="1">
      <alignment horizontal="right" vertical="center" wrapText="1"/>
    </xf>
    <xf numFmtId="0" fontId="4" fillId="0" borderId="103" xfId="0" applyFont="1" applyFill="1" applyBorder="1" applyAlignment="1">
      <alignment horizontal="left" vertical="center" wrapText="1"/>
    </xf>
    <xf numFmtId="0" fontId="110" fillId="0" borderId="120" xfId="0" applyFont="1" applyFill="1" applyBorder="1" applyAlignment="1">
      <alignment horizontal="right" vertical="center" wrapText="1"/>
    </xf>
    <xf numFmtId="0" fontId="110" fillId="0" borderId="103" xfId="0" applyFont="1" applyFill="1" applyBorder="1" applyAlignment="1">
      <alignment horizontal="left" vertical="center" wrapText="1"/>
    </xf>
    <xf numFmtId="0" fontId="6" fillId="0" borderId="120" xfId="0" applyFont="1" applyFill="1" applyBorder="1" applyAlignment="1">
      <alignment horizontal="left" vertical="center" wrapText="1"/>
    </xf>
    <xf numFmtId="0" fontId="6" fillId="0" borderId="0" xfId="21410" applyFont="1" applyFill="1" applyAlignment="1" applyProtection="1">
      <alignment horizontal="left" vertical="center"/>
      <protection locked="0"/>
    </xf>
    <xf numFmtId="0" fontId="4" fillId="0" borderId="0" xfId="0" applyFont="1" applyFill="1" applyAlignment="1">
      <alignment horizontal="center" vertical="center"/>
    </xf>
    <xf numFmtId="0" fontId="4" fillId="0" borderId="0" xfId="0" applyFont="1" applyFill="1" applyAlignment="1">
      <alignment horizontal="left" vertical="center"/>
    </xf>
    <xf numFmtId="0" fontId="110" fillId="0" borderId="0" xfId="0" applyFont="1" applyFill="1" applyAlignment="1">
      <alignment horizontal="left" vertical="center"/>
    </xf>
    <xf numFmtId="49" fontId="111" fillId="0" borderId="25" xfId="5" applyNumberFormat="1" applyFont="1" applyFill="1" applyBorder="1" applyAlignment="1" applyProtection="1">
      <alignment horizontal="left" vertical="center"/>
      <protection locked="0"/>
    </xf>
    <xf numFmtId="0" fontId="112" fillId="0" borderId="26" xfId="9" applyFont="1" applyFill="1" applyBorder="1" applyAlignment="1" applyProtection="1">
      <alignment horizontal="left" vertical="center" wrapText="1"/>
      <protection locked="0"/>
    </xf>
    <xf numFmtId="0" fontId="21" fillId="0" borderId="120" xfId="0" applyFont="1" applyBorder="1" applyAlignment="1">
      <alignment horizontal="center" vertical="center" wrapText="1"/>
    </xf>
    <xf numFmtId="3" fontId="22" fillId="36" borderId="103" xfId="0" applyNumberFormat="1" applyFont="1" applyFill="1" applyBorder="1" applyAlignment="1">
      <alignment vertical="center" wrapText="1"/>
    </xf>
    <xf numFmtId="14" fontId="7" fillId="3" borderId="103" xfId="8" quotePrefix="1" applyNumberFormat="1" applyFont="1" applyFill="1" applyBorder="1" applyAlignment="1" applyProtection="1">
      <alignment horizontal="left" vertical="center" wrapText="1" indent="2"/>
      <protection locked="0"/>
    </xf>
    <xf numFmtId="3" fontId="22" fillId="0" borderId="103" xfId="0" applyNumberFormat="1" applyFont="1" applyBorder="1" applyAlignment="1">
      <alignment vertical="center" wrapText="1"/>
    </xf>
    <xf numFmtId="14" fontId="7" fillId="3" borderId="103" xfId="8" quotePrefix="1" applyNumberFormat="1" applyFont="1" applyFill="1" applyBorder="1" applyAlignment="1" applyProtection="1">
      <alignment horizontal="left" vertical="center" wrapText="1" indent="3"/>
      <protection locked="0"/>
    </xf>
    <xf numFmtId="3" fontId="22" fillId="0" borderId="103" xfId="0" applyNumberFormat="1" applyFont="1" applyFill="1" applyBorder="1" applyAlignment="1">
      <alignment vertical="center" wrapText="1"/>
    </xf>
    <xf numFmtId="0" fontId="11" fillId="0" borderId="103" xfId="17" applyFill="1" applyBorder="1" applyAlignment="1" applyProtection="1"/>
    <xf numFmtId="49" fontId="110" fillId="0" borderId="120" xfId="0" applyNumberFormat="1" applyFont="1" applyFill="1" applyBorder="1" applyAlignment="1">
      <alignment horizontal="right" vertical="center" wrapText="1"/>
    </xf>
    <xf numFmtId="0" fontId="7" fillId="3" borderId="103" xfId="20960" applyFont="1" applyFill="1" applyBorder="1" applyAlignment="1" applyProtection="1"/>
    <xf numFmtId="0" fontId="104" fillId="0" borderId="103" xfId="20960" applyFont="1" applyFill="1" applyBorder="1" applyAlignment="1" applyProtection="1">
      <alignment horizontal="center" vertical="center"/>
    </xf>
    <xf numFmtId="0" fontId="4" fillId="0" borderId="103" xfId="0" applyFont="1" applyBorder="1"/>
    <xf numFmtId="0" fontId="11" fillId="0" borderId="103" xfId="17" applyFill="1" applyBorder="1" applyAlignment="1" applyProtection="1">
      <alignment horizontal="left" vertical="center" wrapText="1"/>
    </xf>
    <xf numFmtId="49" fontId="110" fillId="0" borderId="103" xfId="0" applyNumberFormat="1" applyFont="1" applyFill="1" applyBorder="1" applyAlignment="1">
      <alignment horizontal="right" vertical="center" wrapText="1"/>
    </xf>
    <xf numFmtId="0" fontId="11" fillId="0" borderId="103" xfId="17" applyFill="1" applyBorder="1" applyAlignment="1" applyProtection="1">
      <alignment horizontal="left" vertical="center"/>
    </xf>
    <xf numFmtId="0" fontId="11" fillId="0" borderId="103" xfId="17" applyBorder="1" applyAlignment="1" applyProtection="1"/>
    <xf numFmtId="0" fontId="4" fillId="0" borderId="103" xfId="0" applyFont="1" applyFill="1" applyBorder="1"/>
    <xf numFmtId="0" fontId="21" fillId="0" borderId="120" xfId="0" applyFont="1" applyFill="1" applyBorder="1" applyAlignment="1">
      <alignment horizontal="center" vertical="center" wrapText="1"/>
    </xf>
    <xf numFmtId="0" fontId="113" fillId="79" borderId="104" xfId="21412" applyFont="1" applyFill="1" applyBorder="1" applyAlignment="1" applyProtection="1">
      <alignment vertical="center" wrapText="1"/>
      <protection locked="0"/>
    </xf>
    <xf numFmtId="0" fontId="114" fillId="70" borderId="98" xfId="21412" applyFont="1" applyFill="1" applyBorder="1" applyAlignment="1" applyProtection="1">
      <alignment horizontal="center" vertical="center"/>
      <protection locked="0"/>
    </xf>
    <xf numFmtId="0" fontId="113" fillId="80" borderId="103" xfId="21412" applyFont="1" applyFill="1" applyBorder="1" applyAlignment="1" applyProtection="1">
      <alignment horizontal="center" vertical="center"/>
      <protection locked="0"/>
    </xf>
    <xf numFmtId="0" fontId="113" fillId="79" borderId="104" xfId="21412" applyFont="1" applyFill="1" applyBorder="1" applyAlignment="1" applyProtection="1">
      <alignment vertical="center"/>
      <protection locked="0"/>
    </xf>
    <xf numFmtId="0" fontId="115" fillId="70" borderId="98" xfId="21412" applyFont="1" applyFill="1" applyBorder="1" applyAlignment="1" applyProtection="1">
      <alignment horizontal="center" vertical="center"/>
      <protection locked="0"/>
    </xf>
    <xf numFmtId="0" fontId="115" fillId="3" borderId="98" xfId="21412" applyFont="1" applyFill="1" applyBorder="1" applyAlignment="1" applyProtection="1">
      <alignment horizontal="center" vertical="center"/>
      <protection locked="0"/>
    </xf>
    <xf numFmtId="0" fontId="115" fillId="0" borderId="98" xfId="21412" applyFont="1" applyFill="1" applyBorder="1" applyAlignment="1" applyProtection="1">
      <alignment horizontal="center" vertical="center"/>
      <protection locked="0"/>
    </xf>
    <xf numFmtId="0" fontId="116" fillId="80" borderId="103" xfId="21412" applyFont="1" applyFill="1" applyBorder="1" applyAlignment="1" applyProtection="1">
      <alignment horizontal="center" vertical="center"/>
      <protection locked="0"/>
    </xf>
    <xf numFmtId="0" fontId="113" fillId="79" borderId="104" xfId="21412" applyFont="1" applyFill="1" applyBorder="1" applyAlignment="1" applyProtection="1">
      <alignment horizontal="center" vertical="center"/>
      <protection locked="0"/>
    </xf>
    <xf numFmtId="0" fontId="63" fillId="79" borderId="104" xfId="21412" applyFont="1" applyFill="1" applyBorder="1" applyAlignment="1" applyProtection="1">
      <alignment vertical="center"/>
      <protection locked="0"/>
    </xf>
    <xf numFmtId="0" fontId="115" fillId="70" borderId="103" xfId="21412" applyFont="1" applyFill="1" applyBorder="1" applyAlignment="1" applyProtection="1">
      <alignment horizontal="center" vertical="center"/>
      <protection locked="0"/>
    </xf>
    <xf numFmtId="0" fontId="37" fillId="70" borderId="103" xfId="21412" applyFont="1" applyFill="1" applyBorder="1" applyAlignment="1" applyProtection="1">
      <alignment horizontal="center" vertical="center"/>
      <protection locked="0"/>
    </xf>
    <xf numFmtId="0" fontId="63" fillId="79" borderId="102" xfId="21412" applyFont="1" applyFill="1" applyBorder="1" applyAlignment="1" applyProtection="1">
      <alignment vertical="center"/>
      <protection locked="0"/>
    </xf>
    <xf numFmtId="0" fontId="114" fillId="0" borderId="102" xfId="21412" applyFont="1" applyFill="1" applyBorder="1" applyAlignment="1" applyProtection="1">
      <alignment horizontal="left" vertical="center" wrapText="1"/>
      <protection locked="0"/>
    </xf>
    <xf numFmtId="167" fontId="114" fillId="0" borderId="103" xfId="948" applyNumberFormat="1" applyFont="1" applyFill="1" applyBorder="1" applyAlignment="1" applyProtection="1">
      <alignment horizontal="right" vertical="center"/>
      <protection locked="0"/>
    </xf>
    <xf numFmtId="0" fontId="113" fillId="80" borderId="102" xfId="21412" applyFont="1" applyFill="1" applyBorder="1" applyAlignment="1" applyProtection="1">
      <alignment vertical="top" wrapText="1"/>
      <protection locked="0"/>
    </xf>
    <xf numFmtId="167" fontId="114" fillId="80" borderId="103" xfId="948" applyNumberFormat="1" applyFont="1" applyFill="1" applyBorder="1" applyAlignment="1" applyProtection="1">
      <alignment horizontal="right" vertical="center"/>
    </xf>
    <xf numFmtId="167" fontId="63" fillId="79" borderId="102" xfId="948" applyNumberFormat="1" applyFont="1" applyFill="1" applyBorder="1" applyAlignment="1" applyProtection="1">
      <alignment horizontal="right" vertical="center"/>
      <protection locked="0"/>
    </xf>
    <xf numFmtId="0" fontId="114" fillId="70" borderId="102" xfId="21412" applyFont="1" applyFill="1" applyBorder="1" applyAlignment="1" applyProtection="1">
      <alignment vertical="center" wrapText="1"/>
      <protection locked="0"/>
    </xf>
    <xf numFmtId="0" fontId="114" fillId="70" borderId="102" xfId="21412" applyFont="1" applyFill="1" applyBorder="1" applyAlignment="1" applyProtection="1">
      <alignment horizontal="left" vertical="center" wrapText="1"/>
      <protection locked="0"/>
    </xf>
    <xf numFmtId="0" fontId="114" fillId="0" borderId="102" xfId="21412" applyFont="1" applyFill="1" applyBorder="1" applyAlignment="1" applyProtection="1">
      <alignment vertical="center" wrapText="1"/>
      <protection locked="0"/>
    </xf>
    <xf numFmtId="0" fontId="114" fillId="3" borderId="102" xfId="21412" applyFont="1" applyFill="1" applyBorder="1" applyAlignment="1" applyProtection="1">
      <alignment horizontal="left" vertical="center" wrapText="1"/>
      <protection locked="0"/>
    </xf>
    <xf numFmtId="0" fontId="113" fillId="80" borderId="102" xfId="21412" applyFont="1" applyFill="1" applyBorder="1" applyAlignment="1" applyProtection="1">
      <alignment vertical="center" wrapText="1"/>
      <protection locked="0"/>
    </xf>
    <xf numFmtId="167" fontId="113" fillId="79" borderId="102" xfId="948" applyNumberFormat="1" applyFont="1" applyFill="1" applyBorder="1" applyAlignment="1" applyProtection="1">
      <alignment horizontal="right" vertical="center"/>
      <protection locked="0"/>
    </xf>
    <xf numFmtId="167" fontId="114" fillId="3" borderId="103" xfId="948" applyNumberFormat="1" applyFont="1" applyFill="1" applyBorder="1" applyAlignment="1" applyProtection="1">
      <alignment horizontal="right" vertical="center"/>
      <protection locked="0"/>
    </xf>
    <xf numFmtId="10" fontId="7" fillId="0" borderId="103" xfId="20961" applyNumberFormat="1" applyFont="1" applyFill="1" applyBorder="1" applyAlignment="1">
      <alignment horizontal="left" vertical="center" wrapText="1"/>
    </xf>
    <xf numFmtId="10" fontId="4" fillId="0" borderId="103" xfId="20961" applyNumberFormat="1" applyFont="1" applyFill="1" applyBorder="1" applyAlignment="1">
      <alignment horizontal="left" vertical="center" wrapText="1"/>
    </xf>
    <xf numFmtId="10" fontId="6" fillId="36" borderId="103" xfId="0" applyNumberFormat="1" applyFont="1" applyFill="1" applyBorder="1" applyAlignment="1">
      <alignment horizontal="left" vertical="center" wrapText="1"/>
    </xf>
    <xf numFmtId="10" fontId="110" fillId="0" borderId="103" xfId="20961" applyNumberFormat="1" applyFont="1" applyFill="1" applyBorder="1" applyAlignment="1">
      <alignment horizontal="left" vertical="center" wrapText="1"/>
    </xf>
    <xf numFmtId="10" fontId="6" fillId="36" borderId="103" xfId="20961" applyNumberFormat="1" applyFont="1" applyFill="1" applyBorder="1" applyAlignment="1">
      <alignment horizontal="left" vertical="center" wrapText="1"/>
    </xf>
    <xf numFmtId="10" fontId="6" fillId="36" borderId="103" xfId="0" applyNumberFormat="1" applyFont="1" applyFill="1" applyBorder="1" applyAlignment="1">
      <alignment horizontal="center" vertical="center" wrapText="1"/>
    </xf>
    <xf numFmtId="10" fontId="112" fillId="0" borderId="26" xfId="20961" applyNumberFormat="1" applyFont="1" applyFill="1" applyBorder="1" applyAlignment="1" applyProtection="1">
      <alignment horizontal="left" vertical="center"/>
    </xf>
    <xf numFmtId="43" fontId="7" fillId="0" borderId="0" xfId="7" applyFont="1"/>
    <xf numFmtId="0" fontId="108" fillId="0" borderId="0" xfId="0" applyFont="1" applyAlignment="1">
      <alignment wrapText="1"/>
    </xf>
    <xf numFmtId="0" fontId="10" fillId="0" borderId="30" xfId="0" applyFont="1" applyBorder="1" applyAlignment="1">
      <alignment horizontal="center" wrapText="1"/>
    </xf>
    <xf numFmtId="0" fontId="9" fillId="0" borderId="120" xfId="0" applyFont="1" applyBorder="1" applyAlignment="1">
      <alignment horizontal="right" vertical="center" wrapText="1"/>
    </xf>
    <xf numFmtId="0" fontId="9" fillId="0" borderId="120" xfId="0" applyFont="1" applyFill="1" applyBorder="1" applyAlignment="1">
      <alignment horizontal="right" vertical="center" wrapText="1"/>
    </xf>
    <xf numFmtId="0" fontId="7" fillId="0" borderId="103" xfId="0" applyFont="1" applyFill="1" applyBorder="1" applyAlignment="1">
      <alignment vertical="center" wrapText="1"/>
    </xf>
    <xf numFmtId="0" fontId="4" fillId="0" borderId="103" xfId="0" applyFont="1" applyBorder="1" applyAlignment="1">
      <alignment vertical="center" wrapText="1"/>
    </xf>
    <xf numFmtId="0" fontId="4" fillId="0" borderId="103" xfId="0" applyFont="1" applyFill="1" applyBorder="1" applyAlignment="1">
      <alignment horizontal="left" vertical="center" wrapText="1" indent="2"/>
    </xf>
    <xf numFmtId="0" fontId="4" fillId="0" borderId="103" xfId="0" applyFont="1" applyFill="1" applyBorder="1" applyAlignment="1">
      <alignment vertical="center" wrapText="1"/>
    </xf>
    <xf numFmtId="3" fontId="22" fillId="0" borderId="104" xfId="0" applyNumberFormat="1" applyFont="1" applyBorder="1" applyAlignment="1">
      <alignment vertical="center" wrapText="1"/>
    </xf>
    <xf numFmtId="3" fontId="22" fillId="0" borderId="24" xfId="0" applyNumberFormat="1" applyFont="1" applyBorder="1" applyAlignment="1">
      <alignment vertical="center" wrapText="1"/>
    </xf>
    <xf numFmtId="3" fontId="22" fillId="0" borderId="24" xfId="0" applyNumberFormat="1" applyFont="1" applyFill="1" applyBorder="1" applyAlignment="1">
      <alignment vertical="center" wrapText="1"/>
    </xf>
    <xf numFmtId="0" fontId="6" fillId="0" borderId="26" xfId="0" applyFont="1" applyBorder="1" applyAlignment="1">
      <alignment vertical="center" wrapText="1"/>
    </xf>
    <xf numFmtId="0" fontId="4" fillId="0" borderId="118" xfId="0" applyFont="1" applyBorder="1" applyAlignment="1"/>
    <xf numFmtId="0" fontId="4" fillId="0" borderId="27" xfId="0" applyFont="1" applyBorder="1" applyAlignment="1"/>
    <xf numFmtId="0" fontId="9" fillId="0" borderId="118" xfId="0" applyFont="1" applyBorder="1" applyAlignment="1"/>
    <xf numFmtId="0" fontId="10" fillId="0" borderId="21" xfId="0" applyFont="1" applyBorder="1" applyAlignment="1">
      <alignment horizontal="center"/>
    </xf>
    <xf numFmtId="0" fontId="10" fillId="0" borderId="118" xfId="0" applyFont="1" applyBorder="1" applyAlignment="1">
      <alignment horizontal="center" vertical="center" wrapText="1"/>
    </xf>
    <xf numFmtId="14" fontId="7" fillId="0" borderId="0" xfId="0" applyNumberFormat="1" applyFont="1"/>
    <xf numFmtId="0" fontId="2" fillId="0" borderId="20" xfId="0" applyNumberFormat="1" applyFont="1" applyFill="1" applyBorder="1" applyAlignment="1">
      <alignment horizontal="left" vertical="center" wrapText="1" indent="1"/>
    </xf>
    <xf numFmtId="0" fontId="2" fillId="0" borderId="21" xfId="0" applyNumberFormat="1" applyFont="1" applyFill="1" applyBorder="1" applyAlignment="1">
      <alignment horizontal="left" vertical="center" wrapText="1" indent="1"/>
    </xf>
    <xf numFmtId="0" fontId="9" fillId="0" borderId="120" xfId="0" applyFont="1" applyFill="1" applyBorder="1" applyAlignment="1">
      <alignment horizontal="center" vertical="center" wrapText="1"/>
    </xf>
    <xf numFmtId="0" fontId="15" fillId="0" borderId="103" xfId="0" applyFont="1" applyFill="1" applyBorder="1" applyAlignment="1">
      <alignment horizontal="center" vertical="center" wrapText="1"/>
    </xf>
    <xf numFmtId="0" fontId="16" fillId="0" borderId="103" xfId="0" applyFont="1" applyFill="1" applyBorder="1" applyAlignment="1">
      <alignment horizontal="left" vertical="center" wrapText="1"/>
    </xf>
    <xf numFmtId="196" fontId="7" fillId="0" borderId="103" xfId="0" applyNumberFormat="1" applyFont="1" applyFill="1" applyBorder="1" applyAlignment="1" applyProtection="1">
      <alignment vertical="center" wrapText="1"/>
      <protection locked="0"/>
    </xf>
    <xf numFmtId="196" fontId="7" fillId="0" borderId="103" xfId="0" applyNumberFormat="1" applyFont="1" applyFill="1" applyBorder="1" applyAlignment="1" applyProtection="1">
      <alignment horizontal="right" vertical="center" wrapText="1"/>
      <protection locked="0"/>
    </xf>
    <xf numFmtId="0" fontId="7" fillId="0" borderId="103" xfId="0" applyFont="1" applyBorder="1" applyAlignment="1">
      <alignment vertical="center" wrapText="1"/>
    </xf>
    <xf numFmtId="0" fontId="9" fillId="2" borderId="120" xfId="0" applyFont="1" applyFill="1" applyBorder="1" applyAlignment="1">
      <alignment horizontal="right" vertical="center"/>
    </xf>
    <xf numFmtId="0" fontId="9" fillId="2" borderId="103" xfId="0" applyFont="1" applyFill="1" applyBorder="1" applyAlignment="1">
      <alignment vertical="center"/>
    </xf>
    <xf numFmtId="196" fontId="9" fillId="2" borderId="103" xfId="0" applyNumberFormat="1" applyFont="1" applyFill="1" applyBorder="1" applyAlignment="1" applyProtection="1">
      <alignment vertical="center"/>
      <protection locked="0"/>
    </xf>
    <xf numFmtId="196" fontId="9" fillId="2" borderId="118" xfId="0" applyNumberFormat="1" applyFont="1" applyFill="1" applyBorder="1" applyAlignment="1" applyProtection="1">
      <alignment vertical="center"/>
      <protection locked="0"/>
    </xf>
    <xf numFmtId="0" fontId="15" fillId="0" borderId="120" xfId="0" applyFont="1" applyFill="1" applyBorder="1" applyAlignment="1">
      <alignment horizontal="center" vertical="center" wrapText="1"/>
    </xf>
    <xf numFmtId="14" fontId="4" fillId="0" borderId="0" xfId="0" applyNumberFormat="1" applyFont="1"/>
    <xf numFmtId="0" fontId="6" fillId="0" borderId="0" xfId="0" applyFont="1" applyAlignment="1">
      <alignment horizontal="center" wrapText="1"/>
    </xf>
    <xf numFmtId="0" fontId="4" fillId="3" borderId="57" xfId="0" applyFont="1" applyFill="1" applyBorder="1"/>
    <xf numFmtId="0" fontId="4" fillId="3" borderId="123" xfId="0" applyFont="1" applyFill="1" applyBorder="1" applyAlignment="1">
      <alignment wrapText="1"/>
    </xf>
    <xf numFmtId="0" fontId="4" fillId="3" borderId="124" xfId="0" applyFont="1" applyFill="1" applyBorder="1"/>
    <xf numFmtId="0" fontId="6" fillId="3" borderId="11" xfId="0" applyFont="1" applyFill="1" applyBorder="1" applyAlignment="1">
      <alignment horizontal="center" wrapText="1"/>
    </xf>
    <xf numFmtId="0" fontId="4" fillId="0" borderId="103" xfId="0" applyFont="1" applyFill="1" applyBorder="1" applyAlignment="1">
      <alignment horizontal="center"/>
    </xf>
    <xf numFmtId="0" fontId="4" fillId="0" borderId="103" xfId="0" applyFont="1" applyBorder="1" applyAlignment="1">
      <alignment horizontal="center"/>
    </xf>
    <xf numFmtId="0" fontId="4" fillId="3" borderId="67" xfId="0" applyFont="1" applyFill="1" applyBorder="1"/>
    <xf numFmtId="0" fontId="6" fillId="3" borderId="0" xfId="0" applyFont="1" applyFill="1" applyBorder="1" applyAlignment="1">
      <alignment horizontal="center" wrapText="1"/>
    </xf>
    <xf numFmtId="0" fontId="4" fillId="3" borderId="0" xfId="0" applyFont="1" applyFill="1" applyBorder="1" applyAlignment="1">
      <alignment horizontal="center"/>
    </xf>
    <xf numFmtId="0" fontId="4" fillId="3" borderId="96" xfId="0" applyFont="1" applyFill="1" applyBorder="1" applyAlignment="1">
      <alignment horizontal="center" vertical="center" wrapText="1"/>
    </xf>
    <xf numFmtId="0" fontId="4" fillId="0" borderId="120" xfId="0" applyFont="1" applyBorder="1"/>
    <xf numFmtId="0" fontId="4" fillId="0" borderId="103" xfId="0" applyFont="1" applyBorder="1" applyAlignment="1">
      <alignment wrapText="1"/>
    </xf>
    <xf numFmtId="167" fontId="4" fillId="0" borderId="103" xfId="7" applyNumberFormat="1" applyFont="1" applyBorder="1"/>
    <xf numFmtId="167" fontId="4" fillId="0" borderId="118" xfId="7" applyNumberFormat="1" applyFont="1" applyBorder="1"/>
    <xf numFmtId="0" fontId="14" fillId="0" borderId="103" xfId="0" applyFont="1" applyBorder="1" applyAlignment="1">
      <alignment horizontal="left" wrapText="1" indent="2"/>
    </xf>
    <xf numFmtId="172" fontId="27" fillId="37" borderId="103" xfId="20" applyBorder="1"/>
    <xf numFmtId="167" fontId="4" fillId="0" borderId="103" xfId="7" applyNumberFormat="1" applyFont="1" applyBorder="1" applyAlignment="1">
      <alignment vertical="center"/>
    </xf>
    <xf numFmtId="0" fontId="6" fillId="0" borderId="120" xfId="0" applyFont="1" applyBorder="1"/>
    <xf numFmtId="0" fontId="6" fillId="0" borderId="103" xfId="0" applyFont="1" applyBorder="1" applyAlignment="1">
      <alignment wrapText="1"/>
    </xf>
    <xf numFmtId="0" fontId="3" fillId="3" borderId="67" xfId="0" applyFont="1" applyFill="1" applyBorder="1" applyAlignment="1">
      <alignment horizontal="left"/>
    </xf>
    <xf numFmtId="167" fontId="4" fillId="3" borderId="0" xfId="7" applyNumberFormat="1" applyFont="1" applyFill="1" applyBorder="1"/>
    <xf numFmtId="167" fontId="4" fillId="3" borderId="0" xfId="7" applyNumberFormat="1" applyFont="1" applyFill="1" applyBorder="1" applyAlignment="1">
      <alignment vertical="center"/>
    </xf>
    <xf numFmtId="167" fontId="4" fillId="3" borderId="96" xfId="7" applyNumberFormat="1" applyFont="1" applyFill="1" applyBorder="1"/>
    <xf numFmtId="167" fontId="4" fillId="0" borderId="103" xfId="7" applyNumberFormat="1" applyFont="1" applyFill="1" applyBorder="1"/>
    <xf numFmtId="167" fontId="4" fillId="0" borderId="103" xfId="7" applyNumberFormat="1" applyFont="1" applyFill="1" applyBorder="1" applyAlignment="1">
      <alignment vertical="center"/>
    </xf>
    <xf numFmtId="0" fontId="14" fillId="0" borderId="103" xfId="0" applyFont="1" applyBorder="1" applyAlignment="1">
      <alignment horizontal="left" wrapText="1" indent="4"/>
    </xf>
    <xf numFmtId="0" fontId="4" fillId="3" borderId="0" xfId="0" applyFont="1" applyFill="1" applyBorder="1" applyAlignment="1">
      <alignment wrapText="1"/>
    </xf>
    <xf numFmtId="0" fontId="4" fillId="3" borderId="0" xfId="0" applyFont="1" applyFill="1" applyBorder="1"/>
    <xf numFmtId="0" fontId="4" fillId="3" borderId="96" xfId="0" applyFont="1" applyFill="1" applyBorder="1"/>
    <xf numFmtId="0" fontId="6" fillId="0" borderId="25" xfId="0" applyFont="1" applyBorder="1"/>
    <xf numFmtId="0" fontId="6" fillId="0" borderId="26" xfId="0" applyFont="1" applyBorder="1" applyAlignment="1">
      <alignment wrapText="1"/>
    </xf>
    <xf numFmtId="172" fontId="27" fillId="37" borderId="121" xfId="20" applyBorder="1"/>
    <xf numFmtId="10" fontId="6" fillId="0" borderId="27" xfId="20961" applyNumberFormat="1" applyFont="1" applyBorder="1"/>
    <xf numFmtId="0" fontId="9" fillId="2" borderId="111" xfId="0" applyFont="1" applyFill="1" applyBorder="1" applyAlignment="1">
      <alignment horizontal="right" vertical="center"/>
    </xf>
    <xf numFmtId="0" fontId="9" fillId="2" borderId="98" xfId="0" applyFont="1" applyFill="1" applyBorder="1" applyAlignment="1">
      <alignment vertical="center"/>
    </xf>
    <xf numFmtId="196" fontId="9" fillId="2" borderId="98" xfId="0" applyNumberFormat="1" applyFont="1" applyFill="1" applyBorder="1" applyAlignment="1" applyProtection="1">
      <alignment vertical="center"/>
      <protection locked="0"/>
    </xf>
    <xf numFmtId="0" fontId="9" fillId="0" borderId="103" xfId="0" applyFont="1" applyFill="1" applyBorder="1" applyAlignment="1">
      <alignment horizontal="left" vertical="center" wrapText="1"/>
    </xf>
    <xf numFmtId="0" fontId="6" fillId="3" borderId="0" xfId="0" applyFont="1" applyFill="1" applyBorder="1" applyAlignment="1">
      <alignment horizontal="center"/>
    </xf>
    <xf numFmtId="0" fontId="107" fillId="0" borderId="90" xfId="0" applyFont="1" applyFill="1" applyBorder="1" applyAlignment="1">
      <alignment horizontal="left" vertical="center"/>
    </xf>
    <xf numFmtId="0" fontId="107" fillId="0" borderId="88" xfId="0" applyFont="1" applyFill="1" applyBorder="1" applyAlignment="1">
      <alignment vertical="center" wrapText="1"/>
    </xf>
    <xf numFmtId="0" fontId="107" fillId="0" borderId="88" xfId="0" applyFont="1" applyFill="1" applyBorder="1" applyAlignment="1">
      <alignment horizontal="left" vertical="center" wrapText="1"/>
    </xf>
    <xf numFmtId="0" fontId="117" fillId="0" borderId="0" xfId="11" applyFont="1" applyFill="1" applyBorder="1" applyProtection="1"/>
    <xf numFmtId="0" fontId="118" fillId="0" borderId="0" xfId="0" applyFont="1"/>
    <xf numFmtId="0" fontId="117" fillId="0" borderId="0" xfId="11" applyFont="1" applyFill="1" applyBorder="1" applyAlignment="1" applyProtection="1"/>
    <xf numFmtId="0" fontId="119" fillId="0" borderId="0" xfId="11" applyFont="1" applyFill="1" applyBorder="1" applyAlignment="1" applyProtection="1"/>
    <xf numFmtId="14" fontId="118" fillId="0" borderId="0" xfId="0" applyNumberFormat="1" applyFont="1"/>
    <xf numFmtId="0" fontId="121" fillId="0" borderId="103" xfId="0" applyFont="1" applyBorder="1" applyAlignment="1">
      <alignment horizontal="center" vertical="center" wrapText="1"/>
    </xf>
    <xf numFmtId="49" fontId="122" fillId="3" borderId="103" xfId="5" applyNumberFormat="1" applyFont="1" applyFill="1" applyBorder="1" applyAlignment="1" applyProtection="1">
      <alignment horizontal="right" vertical="center"/>
      <protection locked="0"/>
    </xf>
    <xf numFmtId="0" fontId="122" fillId="3" borderId="103" xfId="13" applyFont="1" applyFill="1" applyBorder="1" applyAlignment="1" applyProtection="1">
      <alignment horizontal="left" vertical="center" wrapText="1"/>
      <protection locked="0"/>
    </xf>
    <xf numFmtId="0" fontId="121" fillId="0" borderId="103" xfId="0" applyFont="1" applyBorder="1"/>
    <xf numFmtId="0" fontId="122" fillId="0" borderId="103" xfId="13" applyFont="1" applyFill="1" applyBorder="1" applyAlignment="1" applyProtection="1">
      <alignment horizontal="left" vertical="center" wrapText="1"/>
      <protection locked="0"/>
    </xf>
    <xf numFmtId="49" fontId="122" fillId="0" borderId="103" xfId="5" applyNumberFormat="1" applyFont="1" applyFill="1" applyBorder="1" applyAlignment="1" applyProtection="1">
      <alignment horizontal="right" vertical="center"/>
      <protection locked="0"/>
    </xf>
    <xf numFmtId="49" fontId="123" fillId="0" borderId="103" xfId="5" applyNumberFormat="1" applyFont="1" applyFill="1" applyBorder="1" applyAlignment="1" applyProtection="1">
      <alignment horizontal="right" vertical="center"/>
      <protection locked="0"/>
    </xf>
    <xf numFmtId="0" fontId="118" fillId="0" borderId="0" xfId="0" applyFont="1" applyAlignment="1">
      <alignment wrapText="1"/>
    </xf>
    <xf numFmtId="0" fontId="118" fillId="0" borderId="103" xfId="0" applyFont="1" applyBorder="1" applyAlignment="1">
      <alignment horizontal="center" vertical="center"/>
    </xf>
    <xf numFmtId="0" fontId="118" fillId="0" borderId="103" xfId="0" applyFont="1" applyBorder="1" applyAlignment="1">
      <alignment horizontal="center" vertical="center" wrapText="1"/>
    </xf>
    <xf numFmtId="49" fontId="122" fillId="3" borderId="103" xfId="5" applyNumberFormat="1" applyFont="1" applyFill="1" applyBorder="1" applyAlignment="1" applyProtection="1">
      <alignment horizontal="right" vertical="center" wrapText="1"/>
      <protection locked="0"/>
    </xf>
    <xf numFmtId="0" fontId="118" fillId="0" borderId="103" xfId="0" applyFont="1" applyBorder="1"/>
    <xf numFmtId="0" fontId="118" fillId="0" borderId="103" xfId="0" applyFont="1" applyFill="1" applyBorder="1"/>
    <xf numFmtId="169" fontId="117" fillId="36" borderId="103" xfId="21413" applyFont="1" applyFill="1" applyBorder="1"/>
    <xf numFmtId="49" fontId="122" fillId="0" borderId="103" xfId="5" applyNumberFormat="1" applyFont="1" applyFill="1" applyBorder="1" applyAlignment="1" applyProtection="1">
      <alignment horizontal="right" vertical="center" wrapText="1"/>
      <protection locked="0"/>
    </xf>
    <xf numFmtId="49" fontId="123" fillId="0" borderId="103" xfId="5" applyNumberFormat="1" applyFont="1" applyFill="1" applyBorder="1" applyAlignment="1" applyProtection="1">
      <alignment horizontal="right" vertical="center" wrapText="1"/>
      <protection locked="0"/>
    </xf>
    <xf numFmtId="0" fontId="121" fillId="0" borderId="0" xfId="0" applyFont="1"/>
    <xf numFmtId="0" fontId="118" fillId="0" borderId="103" xfId="0" applyFont="1" applyBorder="1" applyAlignment="1">
      <alignment wrapText="1"/>
    </xf>
    <xf numFmtId="0" fontId="118" fillId="0" borderId="103" xfId="0" applyFont="1" applyBorder="1" applyAlignment="1">
      <alignment horizontal="left" indent="8"/>
    </xf>
    <xf numFmtId="0" fontId="118" fillId="0" borderId="0" xfId="0" applyFont="1" applyFill="1"/>
    <xf numFmtId="0" fontId="117" fillId="0" borderId="103" xfId="0" applyNumberFormat="1" applyFont="1" applyFill="1" applyBorder="1" applyAlignment="1">
      <alignment horizontal="left" vertical="center" wrapText="1"/>
    </xf>
    <xf numFmtId="0" fontId="118" fillId="0" borderId="0" xfId="0" applyFont="1" applyBorder="1"/>
    <xf numFmtId="0" fontId="121" fillId="0" borderId="103" xfId="0" applyFont="1" applyFill="1" applyBorder="1"/>
    <xf numFmtId="0" fontId="118" fillId="0" borderId="0" xfId="0" applyFont="1" applyBorder="1" applyAlignment="1">
      <alignment horizontal="left"/>
    </xf>
    <xf numFmtId="0" fontId="121" fillId="0" borderId="0" xfId="0" applyFont="1" applyBorder="1"/>
    <xf numFmtId="0" fontId="118" fillId="0" borderId="0" xfId="0" applyFont="1" applyFill="1" applyBorder="1"/>
    <xf numFmtId="0" fontId="121" fillId="0" borderId="103" xfId="0" applyFont="1" applyFill="1" applyBorder="1" applyAlignment="1">
      <alignment horizontal="center" vertical="center" wrapText="1"/>
    </xf>
    <xf numFmtId="0" fontId="120" fillId="0" borderId="103" xfId="0" applyFont="1" applyFill="1" applyBorder="1" applyAlignment="1">
      <alignment horizontal="left" indent="1"/>
    </xf>
    <xf numFmtId="0" fontId="120" fillId="0" borderId="103" xfId="0" applyFont="1" applyFill="1" applyBorder="1" applyAlignment="1">
      <alignment horizontal="left" wrapText="1" indent="1"/>
    </xf>
    <xf numFmtId="0" fontId="117" fillId="0" borderId="103" xfId="0" applyFont="1" applyFill="1" applyBorder="1" applyAlignment="1">
      <alignment horizontal="left" indent="1"/>
    </xf>
    <xf numFmtId="0" fontId="117" fillId="0" borderId="103" xfId="0" applyNumberFormat="1" applyFont="1" applyFill="1" applyBorder="1" applyAlignment="1">
      <alignment horizontal="left" indent="1"/>
    </xf>
    <xf numFmtId="0" fontId="117" fillId="0" borderId="103" xfId="0" applyFont="1" applyFill="1" applyBorder="1" applyAlignment="1">
      <alignment horizontal="left" wrapText="1" indent="2"/>
    </xf>
    <xf numFmtId="0" fontId="120" fillId="0" borderId="103" xfId="0" applyFont="1" applyFill="1" applyBorder="1" applyAlignment="1">
      <alignment horizontal="left" vertical="center" indent="1"/>
    </xf>
    <xf numFmtId="0" fontId="118" fillId="0" borderId="103" xfId="0" applyFont="1" applyFill="1" applyBorder="1" applyAlignment="1">
      <alignment horizontal="left" wrapText="1"/>
    </xf>
    <xf numFmtId="0" fontId="118" fillId="0" borderId="103" xfId="0" applyFont="1" applyFill="1" applyBorder="1" applyAlignment="1">
      <alignment horizontal="left" wrapText="1" indent="2"/>
    </xf>
    <xf numFmtId="0" fontId="121" fillId="0" borderId="7" xfId="0" applyFont="1" applyBorder="1"/>
    <xf numFmtId="0" fontId="118" fillId="0" borderId="0" xfId="0" applyFont="1" applyBorder="1" applyAlignment="1">
      <alignment horizontal="center" vertical="center"/>
    </xf>
    <xf numFmtId="0" fontId="118" fillId="0" borderId="0" xfId="0" applyFont="1" applyFill="1" applyBorder="1" applyAlignment="1">
      <alignment horizontal="center" vertical="center" wrapText="1"/>
    </xf>
    <xf numFmtId="0" fontId="118" fillId="0" borderId="0" xfId="0" applyFont="1" applyBorder="1" applyAlignment="1">
      <alignment horizontal="center" vertical="center" wrapText="1"/>
    </xf>
    <xf numFmtId="0" fontId="118" fillId="0" borderId="7" xfId="0" applyFont="1" applyBorder="1" applyAlignment="1">
      <alignment wrapText="1"/>
    </xf>
    <xf numFmtId="0" fontId="118" fillId="0" borderId="7" xfId="0" applyFont="1" applyBorder="1" applyAlignment="1">
      <alignment horizontal="center" vertical="center" wrapText="1"/>
    </xf>
    <xf numFmtId="49" fontId="118" fillId="0" borderId="103" xfId="0" applyNumberFormat="1" applyFont="1" applyBorder="1" applyAlignment="1">
      <alignment horizontal="center" vertical="center" wrapText="1"/>
    </xf>
    <xf numFmtId="0" fontId="118" fillId="0" borderId="103" xfId="0" applyFont="1" applyBorder="1" applyAlignment="1">
      <alignment horizontal="center"/>
    </xf>
    <xf numFmtId="0" fontId="118" fillId="0" borderId="103" xfId="0" applyFont="1" applyBorder="1" applyAlignment="1">
      <alignment horizontal="left" indent="1"/>
    </xf>
    <xf numFmtId="0" fontId="118" fillId="0" borderId="7" xfId="0" applyFont="1" applyBorder="1"/>
    <xf numFmtId="0" fontId="118" fillId="0" borderId="103" xfId="0" applyFont="1" applyBorder="1" applyAlignment="1">
      <alignment horizontal="left" indent="2"/>
    </xf>
    <xf numFmtId="49" fontId="118" fillId="0" borderId="103" xfId="0" applyNumberFormat="1" applyFont="1" applyBorder="1" applyAlignment="1">
      <alignment horizontal="left" indent="3"/>
    </xf>
    <xf numFmtId="49" fontId="118" fillId="0" borderId="103" xfId="0" applyNumberFormat="1" applyFont="1" applyFill="1" applyBorder="1" applyAlignment="1">
      <alignment horizontal="left" indent="3"/>
    </xf>
    <xf numFmtId="49" fontId="118" fillId="0" borderId="103" xfId="0" applyNumberFormat="1" applyFont="1" applyBorder="1" applyAlignment="1">
      <alignment horizontal="left" indent="1"/>
    </xf>
    <xf numFmtId="49" fontId="118" fillId="0" borderId="103" xfId="0" applyNumberFormat="1" applyFont="1" applyFill="1" applyBorder="1" applyAlignment="1">
      <alignment horizontal="left" indent="1"/>
    </xf>
    <xf numFmtId="0" fontId="118" fillId="0" borderId="103" xfId="0" applyNumberFormat="1" applyFont="1" applyBorder="1" applyAlignment="1">
      <alignment horizontal="left" indent="1"/>
    </xf>
    <xf numFmtId="49" fontId="118" fillId="0" borderId="103" xfId="0" applyNumberFormat="1" applyFont="1" applyBorder="1" applyAlignment="1">
      <alignment horizontal="left" wrapText="1" indent="2"/>
    </xf>
    <xf numFmtId="49" fontId="118" fillId="0" borderId="103" xfId="0" applyNumberFormat="1" applyFont="1" applyFill="1" applyBorder="1" applyAlignment="1">
      <alignment horizontal="left" vertical="top" wrapText="1" indent="2"/>
    </xf>
    <xf numFmtId="49" fontId="118" fillId="0" borderId="103" xfId="0" applyNumberFormat="1" applyFont="1" applyFill="1" applyBorder="1" applyAlignment="1">
      <alignment horizontal="left" wrapText="1" indent="3"/>
    </xf>
    <xf numFmtId="49" fontId="118" fillId="0" borderId="103" xfId="0" applyNumberFormat="1" applyFont="1" applyFill="1" applyBorder="1" applyAlignment="1">
      <alignment horizontal="left" wrapText="1" indent="2"/>
    </xf>
    <xf numFmtId="0" fontId="118" fillId="0" borderId="103" xfId="0" applyNumberFormat="1" applyFont="1" applyFill="1" applyBorder="1" applyAlignment="1">
      <alignment horizontal="left" wrapText="1" indent="1"/>
    </xf>
    <xf numFmtId="0" fontId="120" fillId="0" borderId="134" xfId="0" applyNumberFormat="1" applyFont="1" applyFill="1" applyBorder="1" applyAlignment="1">
      <alignment horizontal="left" vertical="center" wrapText="1"/>
    </xf>
    <xf numFmtId="0" fontId="118" fillId="0" borderId="98" xfId="0" applyFont="1" applyFill="1" applyBorder="1" applyAlignment="1">
      <alignment horizontal="center" vertical="center" wrapText="1"/>
    </xf>
    <xf numFmtId="0" fontId="118" fillId="0" borderId="7" xfId="0" applyFont="1" applyFill="1" applyBorder="1" applyAlignment="1">
      <alignment horizontal="center" vertical="center" wrapText="1"/>
    </xf>
    <xf numFmtId="0" fontId="120" fillId="0" borderId="103" xfId="0" applyNumberFormat="1" applyFont="1" applyFill="1" applyBorder="1" applyAlignment="1">
      <alignment horizontal="left" vertical="center" wrapText="1"/>
    </xf>
    <xf numFmtId="0" fontId="118" fillId="0" borderId="0" xfId="0" applyFont="1" applyAlignment="1">
      <alignment horizontal="center" vertical="center"/>
    </xf>
    <xf numFmtId="0" fontId="126" fillId="0" borderId="0" xfId="0" applyFont="1"/>
    <xf numFmtId="0" fontId="126" fillId="0" borderId="0" xfId="0" applyFont="1" applyAlignment="1">
      <alignment horizontal="center" vertical="center"/>
    </xf>
    <xf numFmtId="0" fontId="118" fillId="0" borderId="103" xfId="0" applyFont="1" applyFill="1" applyBorder="1" applyAlignment="1">
      <alignment horizontal="left" indent="1"/>
    </xf>
    <xf numFmtId="49" fontId="107" fillId="0" borderId="103" xfId="0" applyNumberFormat="1" applyFont="1" applyFill="1" applyBorder="1" applyAlignment="1">
      <alignment horizontal="right" vertical="center"/>
    </xf>
    <xf numFmtId="0" fontId="107" fillId="3" borderId="103" xfId="5" applyNumberFormat="1" applyFont="1" applyFill="1" applyBorder="1" applyAlignment="1" applyProtection="1">
      <alignment horizontal="right" vertical="center"/>
      <protection locked="0"/>
    </xf>
    <xf numFmtId="0" fontId="107" fillId="0" borderId="103" xfId="0" applyNumberFormat="1" applyFont="1" applyFill="1" applyBorder="1" applyAlignment="1">
      <alignment vertical="center" wrapText="1"/>
    </xf>
    <xf numFmtId="0" fontId="127" fillId="0" borderId="103" xfId="0" applyNumberFormat="1" applyFont="1" applyFill="1" applyBorder="1" applyAlignment="1">
      <alignment horizontal="left" vertical="center" wrapText="1"/>
    </xf>
    <xf numFmtId="0" fontId="107" fillId="0" borderId="103" xfId="0" applyNumberFormat="1" applyFont="1" applyFill="1" applyBorder="1" applyAlignment="1">
      <alignment vertical="center"/>
    </xf>
    <xf numFmtId="0" fontId="127" fillId="0" borderId="103" xfId="0" applyNumberFormat="1" applyFont="1" applyFill="1" applyBorder="1" applyAlignment="1">
      <alignment vertical="center" wrapText="1"/>
    </xf>
    <xf numFmtId="2" fontId="107" fillId="3" borderId="103" xfId="5" applyNumberFormat="1" applyFont="1" applyFill="1" applyBorder="1" applyAlignment="1" applyProtection="1">
      <alignment horizontal="right" vertical="center"/>
      <protection locked="0"/>
    </xf>
    <xf numFmtId="0" fontId="107" fillId="0" borderId="103" xfId="0" applyNumberFormat="1" applyFont="1" applyFill="1" applyBorder="1" applyAlignment="1">
      <alignment horizontal="left" vertical="center" wrapText="1"/>
    </xf>
    <xf numFmtId="0" fontId="107" fillId="0" borderId="103" xfId="0" applyNumberFormat="1" applyFont="1" applyFill="1" applyBorder="1" applyAlignment="1">
      <alignment horizontal="right" vertical="center"/>
    </xf>
    <xf numFmtId="0" fontId="128" fillId="0" borderId="0" xfId="0" applyFont="1" applyFill="1" applyBorder="1" applyAlignment="1"/>
    <xf numFmtId="0" fontId="107" fillId="0" borderId="103" xfId="12672" applyFont="1" applyFill="1" applyBorder="1" applyAlignment="1">
      <alignment horizontal="left" vertical="center" wrapText="1"/>
    </xf>
    <xf numFmtId="0" fontId="107" fillId="0" borderId="98" xfId="0" applyNumberFormat="1" applyFont="1" applyFill="1" applyBorder="1" applyAlignment="1">
      <alignment horizontal="left" vertical="top" wrapText="1"/>
    </xf>
    <xf numFmtId="0" fontId="129" fillId="0" borderId="103" xfId="0" applyFont="1" applyBorder="1"/>
    <xf numFmtId="0" fontId="127" fillId="0" borderId="103" xfId="0" applyFont="1" applyBorder="1" applyAlignment="1">
      <alignment horizontal="left" vertical="top" wrapText="1"/>
    </xf>
    <xf numFmtId="0" fontId="127" fillId="0" borderId="103" xfId="0" applyFont="1" applyBorder="1"/>
    <xf numFmtId="0" fontId="127" fillId="0" borderId="103" xfId="0" applyFont="1" applyBorder="1" applyAlignment="1">
      <alignment horizontal="left" wrapText="1" indent="2"/>
    </xf>
    <xf numFmtId="0" fontId="107" fillId="0" borderId="103" xfId="12672" applyFont="1" applyFill="1" applyBorder="1" applyAlignment="1">
      <alignment horizontal="left" vertical="center" wrapText="1" indent="2"/>
    </xf>
    <xf numFmtId="0" fontId="127" fillId="0" borderId="103" xfId="0" applyFont="1" applyBorder="1" applyAlignment="1">
      <alignment horizontal="left" vertical="top" wrapText="1" indent="2"/>
    </xf>
    <xf numFmtId="0" fontId="129" fillId="0" borderId="7" xfId="0" applyFont="1" applyBorder="1"/>
    <xf numFmtId="0" fontId="127" fillId="0" borderId="103" xfId="0" applyFont="1" applyFill="1" applyBorder="1" applyAlignment="1">
      <alignment horizontal="left" wrapText="1" indent="2"/>
    </xf>
    <xf numFmtId="0" fontId="127" fillId="0" borderId="103" xfId="0" applyFont="1" applyBorder="1" applyAlignment="1">
      <alignment horizontal="left" indent="1"/>
    </xf>
    <xf numFmtId="0" fontId="127" fillId="0" borderId="103" xfId="0" applyFont="1" applyBorder="1" applyAlignment="1">
      <alignment horizontal="left" indent="2"/>
    </xf>
    <xf numFmtId="49" fontId="127" fillId="0" borderId="103" xfId="0" applyNumberFormat="1" applyFont="1" applyFill="1" applyBorder="1" applyAlignment="1">
      <alignment horizontal="left" indent="3"/>
    </xf>
    <xf numFmtId="49" fontId="127" fillId="0" borderId="103" xfId="0" applyNumberFormat="1" applyFont="1" applyFill="1" applyBorder="1" applyAlignment="1">
      <alignment horizontal="left" vertical="center" indent="1"/>
    </xf>
    <xf numFmtId="0" fontId="107" fillId="0" borderId="103" xfId="0" applyFont="1" applyFill="1" applyBorder="1" applyAlignment="1">
      <alignment vertical="center" wrapText="1"/>
    </xf>
    <xf numFmtId="49" fontId="127" fillId="0" borderId="103" xfId="0" applyNumberFormat="1" applyFont="1" applyFill="1" applyBorder="1" applyAlignment="1">
      <alignment horizontal="left" vertical="top" wrapText="1" indent="2"/>
    </xf>
    <xf numFmtId="49" fontId="127" fillId="0" borderId="103" xfId="0" applyNumberFormat="1" applyFont="1" applyFill="1" applyBorder="1" applyAlignment="1">
      <alignment horizontal="left" vertical="top" wrapText="1"/>
    </xf>
    <xf numFmtId="49" fontId="127" fillId="0" borderId="103" xfId="0" applyNumberFormat="1" applyFont="1" applyFill="1" applyBorder="1" applyAlignment="1">
      <alignment horizontal="left" wrapText="1" indent="3"/>
    </xf>
    <xf numFmtId="49" fontId="127" fillId="0" borderId="103" xfId="0" applyNumberFormat="1" applyFont="1" applyFill="1" applyBorder="1" applyAlignment="1">
      <alignment horizontal="left" wrapText="1" indent="2"/>
    </xf>
    <xf numFmtId="49" fontId="127" fillId="0" borderId="103" xfId="0" applyNumberFormat="1" applyFont="1" applyFill="1" applyBorder="1" applyAlignment="1">
      <alignment vertical="top" wrapText="1"/>
    </xf>
    <xf numFmtId="0" fontId="11" fillId="0" borderId="103" xfId="17" applyFill="1" applyBorder="1" applyAlignment="1" applyProtection="1">
      <alignment wrapText="1"/>
    </xf>
    <xf numFmtId="49" fontId="127" fillId="0" borderId="103" xfId="0" applyNumberFormat="1" applyFont="1" applyFill="1" applyBorder="1" applyAlignment="1">
      <alignment horizontal="left" vertical="center" wrapText="1" indent="3"/>
    </xf>
    <xf numFmtId="49" fontId="118" fillId="0" borderId="103" xfId="0" applyNumberFormat="1" applyFont="1" applyFill="1" applyBorder="1" applyAlignment="1">
      <alignment horizontal="left" wrapText="1" indent="1"/>
    </xf>
    <xf numFmtId="0" fontId="127" fillId="0" borderId="103" xfId="0" applyFont="1" applyBorder="1" applyAlignment="1">
      <alignment horizontal="left" vertical="center" wrapText="1" indent="2"/>
    </xf>
    <xf numFmtId="0" fontId="107" fillId="0" borderId="103" xfId="0" applyFont="1" applyFill="1" applyBorder="1" applyAlignment="1">
      <alignment horizontal="left" vertical="center" wrapText="1"/>
    </xf>
    <xf numFmtId="0" fontId="118" fillId="0" borderId="0" xfId="0" applyFont="1" applyBorder="1" applyAlignment="1">
      <alignment horizontal="left" indent="1"/>
    </xf>
    <xf numFmtId="0" fontId="118" fillId="0" borderId="0" xfId="0" applyFont="1" applyBorder="1" applyAlignment="1">
      <alignment horizontal="left" indent="2"/>
    </xf>
    <xf numFmtId="49" fontId="118" fillId="0" borderId="0" xfId="0" applyNumberFormat="1" applyFont="1" applyBorder="1" applyAlignment="1">
      <alignment horizontal="left" indent="3"/>
    </xf>
    <xf numFmtId="49" fontId="118" fillId="0" borderId="0" xfId="0" applyNumberFormat="1" applyFont="1" applyBorder="1" applyAlignment="1">
      <alignment horizontal="left" indent="1"/>
    </xf>
    <xf numFmtId="49" fontId="118" fillId="0" borderId="0" xfId="0" applyNumberFormat="1" applyFont="1" applyBorder="1" applyAlignment="1">
      <alignment horizontal="left" wrapText="1" indent="2"/>
    </xf>
    <xf numFmtId="49" fontId="118" fillId="0" borderId="0" xfId="0" applyNumberFormat="1" applyFont="1" applyFill="1" applyBorder="1" applyAlignment="1">
      <alignment horizontal="left" wrapText="1" indent="3"/>
    </xf>
    <xf numFmtId="0" fontId="118" fillId="0" borderId="0" xfId="0" applyNumberFormat="1" applyFont="1" applyFill="1" applyBorder="1" applyAlignment="1">
      <alignment horizontal="left" wrapText="1" indent="1"/>
    </xf>
    <xf numFmtId="49" fontId="106" fillId="0" borderId="103" xfId="0" applyNumberFormat="1" applyFont="1" applyFill="1" applyBorder="1" applyAlignment="1">
      <alignment horizontal="right" vertical="center"/>
    </xf>
    <xf numFmtId="0" fontId="107" fillId="0" borderId="103" xfId="0" applyFont="1" applyFill="1" applyBorder="1" applyAlignment="1">
      <alignment horizontal="left" vertical="center" wrapText="1"/>
    </xf>
    <xf numFmtId="0" fontId="121" fillId="0" borderId="103" xfId="0" applyFont="1" applyFill="1" applyBorder="1" applyAlignment="1">
      <alignment horizontal="center" vertical="center" wrapText="1"/>
    </xf>
    <xf numFmtId="0" fontId="118" fillId="0" borderId="0" xfId="0" applyFont="1" applyFill="1" applyBorder="1" applyAlignment="1">
      <alignment horizontal="center" vertical="center" wrapText="1"/>
    </xf>
    <xf numFmtId="0" fontId="107" fillId="0" borderId="102" xfId="0" applyNumberFormat="1" applyFont="1" applyFill="1" applyBorder="1" applyAlignment="1">
      <alignment horizontal="left" vertical="center" wrapText="1"/>
    </xf>
    <xf numFmtId="0" fontId="118" fillId="0" borderId="0" xfId="0" applyFont="1" applyFill="1" applyAlignment="1">
      <alignment horizontal="left" vertical="top" wrapText="1"/>
    </xf>
    <xf numFmtId="0" fontId="124" fillId="0" borderId="103" xfId="13" applyFont="1" applyFill="1" applyBorder="1" applyAlignment="1" applyProtection="1">
      <alignment horizontal="left" vertical="center" wrapText="1"/>
      <protection locked="0"/>
    </xf>
    <xf numFmtId="0" fontId="118" fillId="0" borderId="103" xfId="0" applyFont="1" applyFill="1" applyBorder="1" applyAlignment="1">
      <alignment horizontal="center" vertical="center" wrapText="1"/>
    </xf>
    <xf numFmtId="0" fontId="118" fillId="0" borderId="0" xfId="0" applyFont="1" applyFill="1" applyBorder="1" applyAlignment="1">
      <alignment horizontal="center" vertical="center"/>
    </xf>
    <xf numFmtId="0" fontId="118" fillId="0" borderId="7" xfId="0" applyFont="1" applyFill="1" applyBorder="1"/>
    <xf numFmtId="49" fontId="118" fillId="0" borderId="103" xfId="0" applyNumberFormat="1" applyFont="1" applyFill="1" applyBorder="1" applyAlignment="1">
      <alignment horizontal="center" vertical="center" wrapText="1"/>
    </xf>
    <xf numFmtId="0" fontId="107" fillId="0" borderId="103" xfId="0" applyFont="1" applyFill="1" applyBorder="1" applyAlignment="1">
      <alignment horizontal="left" vertical="center" wrapText="1"/>
    </xf>
    <xf numFmtId="0" fontId="24" fillId="0" borderId="120" xfId="0" applyFont="1" applyBorder="1" applyAlignment="1">
      <alignment horizontal="center"/>
    </xf>
    <xf numFmtId="0" fontId="117" fillId="0" borderId="103" xfId="0" applyNumberFormat="1" applyFont="1" applyFill="1" applyBorder="1" applyAlignment="1">
      <alignment vertical="center" wrapText="1"/>
    </xf>
    <xf numFmtId="0" fontId="117" fillId="0" borderId="103" xfId="0" applyFont="1" applyFill="1" applyBorder="1" applyAlignment="1">
      <alignment vertical="center" wrapText="1"/>
    </xf>
    <xf numFmtId="0" fontId="117" fillId="0" borderId="103" xfId="0" applyNumberFormat="1" applyFont="1" applyFill="1" applyBorder="1" applyAlignment="1">
      <alignment horizontal="left" vertical="center" wrapText="1" indent="1"/>
    </xf>
    <xf numFmtId="0" fontId="117" fillId="0" borderId="103" xfId="0" applyNumberFormat="1" applyFont="1" applyFill="1" applyBorder="1" applyAlignment="1">
      <alignment horizontal="left" vertical="center" indent="1"/>
    </xf>
    <xf numFmtId="0" fontId="126" fillId="0" borderId="103" xfId="0" applyFont="1" applyBorder="1" applyAlignment="1">
      <alignment horizontal="left" indent="2"/>
    </xf>
    <xf numFmtId="0" fontId="132" fillId="0" borderId="138" xfId="0" applyNumberFormat="1" applyFont="1" applyFill="1" applyBorder="1" applyAlignment="1">
      <alignment vertical="center" wrapText="1" readingOrder="1"/>
    </xf>
    <xf numFmtId="0" fontId="126" fillId="0" borderId="103" xfId="0" applyFont="1" applyBorder="1"/>
    <xf numFmtId="0" fontId="132" fillId="0" borderId="139" xfId="0" applyNumberFormat="1" applyFont="1" applyFill="1" applyBorder="1" applyAlignment="1">
      <alignment vertical="center" wrapText="1" readingOrder="1"/>
    </xf>
    <xf numFmtId="0" fontId="132" fillId="0" borderId="139" xfId="0" applyNumberFormat="1" applyFont="1" applyFill="1" applyBorder="1" applyAlignment="1">
      <alignment horizontal="left" vertical="center" wrapText="1" indent="1" readingOrder="1"/>
    </xf>
    <xf numFmtId="0" fontId="126" fillId="0" borderId="98" xfId="0" applyFont="1" applyBorder="1" applyAlignment="1">
      <alignment horizontal="left" indent="2"/>
    </xf>
    <xf numFmtId="0" fontId="132" fillId="0" borderId="140" xfId="0" applyNumberFormat="1" applyFont="1" applyFill="1" applyBorder="1" applyAlignment="1">
      <alignment vertical="center" wrapText="1" readingOrder="1"/>
    </xf>
    <xf numFmtId="0" fontId="126" fillId="0" borderId="98" xfId="0" applyFont="1" applyBorder="1"/>
    <xf numFmtId="0" fontId="126" fillId="0" borderId="103" xfId="0" applyFont="1" applyFill="1" applyBorder="1" applyAlignment="1">
      <alignment horizontal="left" indent="2"/>
    </xf>
    <xf numFmtId="0" fontId="133" fillId="0" borderId="103" xfId="0" applyNumberFormat="1" applyFont="1" applyFill="1" applyBorder="1" applyAlignment="1">
      <alignment vertical="center" wrapText="1" readingOrder="1"/>
    </xf>
    <xf numFmtId="0" fontId="126" fillId="0" borderId="103" xfId="0" applyFont="1" applyBorder="1" applyAlignment="1">
      <alignment horizontal="left" vertical="center" wrapText="1"/>
    </xf>
    <xf numFmtId="0" fontId="117" fillId="0" borderId="103" xfId="0" applyFont="1" applyFill="1" applyBorder="1" applyAlignment="1">
      <alignment horizontal="left" vertical="center" wrapText="1"/>
    </xf>
    <xf numFmtId="0" fontId="0" fillId="0" borderId="7" xfId="0" applyBorder="1"/>
    <xf numFmtId="0" fontId="132" fillId="0" borderId="139" xfId="0" applyNumberFormat="1" applyFont="1" applyFill="1" applyBorder="1" applyAlignment="1">
      <alignment horizontal="left" vertical="center" wrapText="1" readingOrder="1"/>
    </xf>
    <xf numFmtId="0" fontId="126" fillId="0" borderId="103" xfId="0" applyFont="1" applyBorder="1" applyAlignment="1">
      <alignment horizontal="left" indent="3"/>
    </xf>
    <xf numFmtId="167" fontId="27" fillId="37" borderId="0" xfId="7" applyNumberFormat="1" applyFont="1" applyFill="1" applyBorder="1"/>
    <xf numFmtId="167" fontId="4" fillId="0" borderId="56" xfId="7" applyNumberFormat="1" applyFont="1" applyFill="1" applyBorder="1" applyAlignment="1">
      <alignment vertical="center"/>
    </xf>
    <xf numFmtId="167" fontId="4" fillId="0" borderId="68" xfId="7" applyNumberFormat="1" applyFont="1" applyFill="1" applyBorder="1" applyAlignment="1">
      <alignment vertical="center"/>
    </xf>
    <xf numFmtId="167" fontId="4" fillId="3" borderId="101" xfId="7" applyNumberFormat="1" applyFont="1" applyFill="1" applyBorder="1" applyAlignment="1">
      <alignment vertical="center"/>
    </xf>
    <xf numFmtId="167" fontId="4" fillId="3" borderId="24" xfId="7" applyNumberFormat="1" applyFont="1" applyFill="1" applyBorder="1" applyAlignment="1">
      <alignment vertical="center"/>
    </xf>
    <xf numFmtId="167" fontId="4" fillId="0" borderId="104" xfId="7" applyNumberFormat="1" applyFont="1" applyFill="1" applyBorder="1" applyAlignment="1">
      <alignment vertical="center"/>
    </xf>
    <xf numFmtId="167" fontId="4" fillId="0" borderId="118" xfId="7" applyNumberFormat="1" applyFont="1" applyFill="1" applyBorder="1" applyAlignment="1">
      <alignment vertical="center"/>
    </xf>
    <xf numFmtId="167" fontId="4" fillId="0" borderId="26" xfId="7" applyNumberFormat="1" applyFont="1" applyFill="1" applyBorder="1" applyAlignment="1">
      <alignment vertical="center"/>
    </xf>
    <xf numFmtId="167" fontId="4" fillId="0" borderId="28" xfId="7" applyNumberFormat="1" applyFont="1" applyFill="1" applyBorder="1" applyAlignment="1">
      <alignment vertical="center"/>
    </xf>
    <xf numFmtId="167" fontId="4" fillId="0" borderId="27" xfId="7" applyNumberFormat="1" applyFont="1" applyFill="1" applyBorder="1" applyAlignment="1">
      <alignment vertical="center"/>
    </xf>
    <xf numFmtId="167" fontId="27" fillId="37" borderId="58" xfId="7" applyNumberFormat="1" applyFont="1" applyFill="1" applyBorder="1"/>
    <xf numFmtId="167" fontId="4" fillId="0" borderId="30" xfId="7" applyNumberFormat="1" applyFont="1" applyFill="1" applyBorder="1" applyAlignment="1">
      <alignment vertical="center"/>
    </xf>
    <xf numFmtId="167" fontId="4" fillId="0" borderId="21" xfId="7" applyNumberFormat="1" applyFont="1" applyFill="1" applyBorder="1" applyAlignment="1">
      <alignment vertical="center"/>
    </xf>
    <xf numFmtId="167" fontId="27" fillId="37" borderId="28" xfId="7" applyNumberFormat="1" applyFont="1" applyFill="1" applyBorder="1"/>
    <xf numFmtId="167" fontId="27" fillId="37" borderId="115" xfId="7" applyNumberFormat="1" applyFont="1" applyFill="1" applyBorder="1"/>
    <xf numFmtId="167" fontId="27" fillId="37" borderId="105" xfId="7" applyNumberFormat="1" applyFont="1" applyFill="1" applyBorder="1"/>
    <xf numFmtId="167" fontId="4" fillId="0" borderId="99" xfId="7" applyNumberFormat="1" applyFont="1" applyFill="1" applyBorder="1" applyAlignment="1">
      <alignment vertical="center"/>
    </xf>
    <xf numFmtId="167" fontId="4" fillId="0" borderId="112" xfId="7" applyNumberFormat="1" applyFont="1" applyFill="1" applyBorder="1" applyAlignment="1">
      <alignment vertical="center"/>
    </xf>
    <xf numFmtId="167" fontId="27" fillId="37" borderId="34" xfId="7" applyNumberFormat="1" applyFont="1" applyFill="1" applyBorder="1"/>
    <xf numFmtId="9" fontId="4" fillId="0" borderId="97" xfId="20961" applyFont="1" applyFill="1" applyBorder="1" applyAlignment="1">
      <alignment vertical="center"/>
    </xf>
    <xf numFmtId="9" fontId="4" fillId="0" borderId="114" xfId="20961" applyFont="1" applyFill="1" applyBorder="1" applyAlignment="1">
      <alignment vertical="center"/>
    </xf>
    <xf numFmtId="0" fontId="103" fillId="0" borderId="103" xfId="0" applyFont="1" applyBorder="1"/>
    <xf numFmtId="14" fontId="1" fillId="0" borderId="0" xfId="0" applyNumberFormat="1" applyFont="1"/>
    <xf numFmtId="172" fontId="27" fillId="37" borderId="0" xfId="20" applyFont="1" applyBorder="1"/>
    <xf numFmtId="172" fontId="27" fillId="37" borderId="96" xfId="20" applyFont="1" applyBorder="1"/>
    <xf numFmtId="10" fontId="7" fillId="0" borderId="103" xfId="20961" applyNumberFormat="1" applyFont="1" applyBorder="1" applyAlignment="1" applyProtection="1">
      <alignment vertical="center" wrapText="1"/>
      <protection locked="0"/>
    </xf>
    <xf numFmtId="10" fontId="7" fillId="0" borderId="118" xfId="20961" applyNumberFormat="1" applyFont="1" applyBorder="1" applyAlignment="1" applyProtection="1">
      <alignment vertical="center" wrapText="1"/>
      <protection locked="0"/>
    </xf>
    <xf numFmtId="10" fontId="9" fillId="2" borderId="103" xfId="20961" applyNumberFormat="1" applyFont="1" applyFill="1" applyBorder="1" applyAlignment="1" applyProtection="1">
      <alignment vertical="center"/>
      <protection locked="0"/>
    </xf>
    <xf numFmtId="10" fontId="9" fillId="2" borderId="118" xfId="20961" applyNumberFormat="1" applyFont="1" applyFill="1" applyBorder="1" applyAlignment="1" applyProtection="1">
      <alignment vertical="center"/>
      <protection locked="0"/>
    </xf>
    <xf numFmtId="196" fontId="9" fillId="2" borderId="112" xfId="0" applyNumberFormat="1" applyFont="1" applyFill="1" applyBorder="1" applyAlignment="1" applyProtection="1">
      <alignment vertical="center"/>
      <protection locked="0"/>
    </xf>
    <xf numFmtId="10" fontId="9" fillId="2" borderId="26" xfId="20961" applyNumberFormat="1" applyFont="1" applyFill="1" applyBorder="1" applyAlignment="1" applyProtection="1">
      <alignment vertical="center"/>
      <protection locked="0"/>
    </xf>
    <xf numFmtId="10" fontId="9" fillId="2" borderId="27" xfId="20961" applyNumberFormat="1" applyFont="1" applyFill="1" applyBorder="1" applyAlignment="1" applyProtection="1">
      <alignment vertical="center"/>
      <protection locked="0"/>
    </xf>
    <xf numFmtId="0" fontId="9" fillId="0" borderId="120" xfId="0" applyFont="1" applyBorder="1" applyAlignment="1">
      <alignment vertical="center"/>
    </xf>
    <xf numFmtId="0" fontId="13" fillId="0" borderId="104" xfId="0" applyFont="1" applyBorder="1" applyAlignment="1">
      <alignment wrapText="1"/>
    </xf>
    <xf numFmtId="0" fontId="10" fillId="0" borderId="104" xfId="0" applyFont="1" applyBorder="1" applyAlignment="1">
      <alignment horizontal="center" vertical="center" wrapText="1"/>
    </xf>
    <xf numFmtId="0" fontId="9" fillId="0" borderId="104" xfId="0" applyFont="1" applyBorder="1" applyAlignment="1">
      <alignment wrapText="1"/>
    </xf>
    <xf numFmtId="10" fontId="4" fillId="0" borderId="24" xfId="20961" applyNumberFormat="1" applyFont="1" applyBorder="1" applyAlignment="1"/>
    <xf numFmtId="10" fontId="4" fillId="0" borderId="118" xfId="20961" applyNumberFormat="1" applyFont="1" applyBorder="1" applyAlignment="1"/>
    <xf numFmtId="170" fontId="134" fillId="0" borderId="103" xfId="0" applyNumberFormat="1" applyFont="1" applyBorder="1" applyAlignment="1">
      <alignment horizontal="center" vertical="center"/>
    </xf>
    <xf numFmtId="170" fontId="25" fillId="0" borderId="103" xfId="0" applyNumberFormat="1" applyFont="1" applyBorder="1" applyAlignment="1">
      <alignment horizontal="center" vertical="center"/>
    </xf>
    <xf numFmtId="170" fontId="25" fillId="0" borderId="118" xfId="0" applyNumberFormat="1" applyFont="1" applyBorder="1" applyAlignment="1">
      <alignment horizontal="center" vertical="center"/>
    </xf>
    <xf numFmtId="167" fontId="4" fillId="0" borderId="118" xfId="7" applyNumberFormat="1" applyFont="1" applyFill="1" applyBorder="1" applyAlignment="1">
      <alignment horizontal="right" vertical="center" wrapText="1"/>
    </xf>
    <xf numFmtId="167" fontId="6" fillId="36" borderId="118" xfId="7" applyNumberFormat="1" applyFont="1" applyFill="1" applyBorder="1" applyAlignment="1">
      <alignment horizontal="right" vertical="center" wrapText="1"/>
    </xf>
    <xf numFmtId="167" fontId="110" fillId="0" borderId="118" xfId="7" applyNumberFormat="1" applyFont="1" applyFill="1" applyBorder="1" applyAlignment="1">
      <alignment horizontal="right" vertical="center" wrapText="1"/>
    </xf>
    <xf numFmtId="167" fontId="6" fillId="36" borderId="118" xfId="7" applyNumberFormat="1" applyFont="1" applyFill="1" applyBorder="1" applyAlignment="1">
      <alignment horizontal="center" vertical="center" wrapText="1"/>
    </xf>
    <xf numFmtId="167" fontId="7" fillId="0" borderId="27" xfId="7" applyNumberFormat="1" applyFont="1" applyFill="1" applyBorder="1" applyAlignment="1" applyProtection="1">
      <alignment horizontal="right" vertical="center"/>
    </xf>
    <xf numFmtId="196" fontId="24" fillId="0" borderId="141" xfId="0" applyNumberFormat="1" applyFont="1" applyBorder="1" applyAlignment="1">
      <alignment vertical="center"/>
    </xf>
    <xf numFmtId="170" fontId="135" fillId="0" borderId="142" xfId="0" applyNumberFormat="1" applyFont="1" applyBorder="1" applyAlignment="1">
      <alignment horizontal="center"/>
    </xf>
    <xf numFmtId="170" fontId="135" fillId="0" borderId="64" xfId="0" applyNumberFormat="1" applyFont="1" applyBorder="1" applyAlignment="1">
      <alignment horizontal="center"/>
    </xf>
    <xf numFmtId="170" fontId="64" fillId="77" borderId="64" xfId="0" applyNumberFormat="1" applyFont="1" applyFill="1" applyBorder="1" applyAlignment="1">
      <alignment horizontal="center"/>
    </xf>
    <xf numFmtId="170" fontId="136" fillId="0" borderId="64" xfId="0" applyNumberFormat="1" applyFont="1" applyBorder="1" applyAlignment="1">
      <alignment horizontal="center"/>
    </xf>
    <xf numFmtId="196" fontId="23" fillId="36" borderId="14" xfId="0" applyNumberFormat="1" applyFont="1" applyFill="1" applyBorder="1" applyAlignment="1">
      <alignment vertical="center"/>
    </xf>
    <xf numFmtId="170" fontId="135" fillId="0" borderId="66" xfId="0" applyNumberFormat="1" applyFont="1" applyBorder="1" applyAlignment="1">
      <alignment horizontal="center"/>
    </xf>
    <xf numFmtId="170" fontId="137" fillId="36" borderId="59" xfId="0" applyNumberFormat="1" applyFont="1" applyFill="1" applyBorder="1" applyAlignment="1">
      <alignment horizontal="center"/>
    </xf>
    <xf numFmtId="170" fontId="135" fillId="0" borderId="63" xfId="0" applyNumberFormat="1" applyFont="1" applyBorder="1" applyAlignment="1">
      <alignment horizontal="center"/>
    </xf>
    <xf numFmtId="196" fontId="24" fillId="0" borderId="143" xfId="0" applyNumberFormat="1" applyFont="1" applyBorder="1" applyAlignment="1">
      <alignment vertical="center"/>
    </xf>
    <xf numFmtId="196" fontId="137" fillId="36" borderId="61" xfId="0" applyNumberFormat="1" applyFont="1" applyFill="1" applyBorder="1" applyAlignment="1">
      <alignment vertical="center"/>
    </xf>
    <xf numFmtId="170" fontId="137" fillId="36" borderId="62" xfId="0" applyNumberFormat="1" applyFont="1" applyFill="1" applyBorder="1" applyAlignment="1">
      <alignment horizontal="center"/>
    </xf>
    <xf numFmtId="0" fontId="24" fillId="0" borderId="144" xfId="0" applyFont="1" applyBorder="1" applyAlignment="1">
      <alignment wrapText="1"/>
    </xf>
    <xf numFmtId="0" fontId="24" fillId="0" borderId="12" xfId="0" applyFont="1" applyBorder="1" applyAlignment="1">
      <alignment horizontal="right" wrapText="1"/>
    </xf>
    <xf numFmtId="0" fontId="18" fillId="0" borderId="12" xfId="0" applyFont="1" applyBorder="1" applyAlignment="1">
      <alignment horizontal="center" wrapText="1"/>
    </xf>
    <xf numFmtId="0" fontId="24" fillId="0" borderId="111" xfId="0" applyFont="1" applyBorder="1" applyAlignment="1">
      <alignment horizontal="center"/>
    </xf>
    <xf numFmtId="10" fontId="114" fillId="80" borderId="103" xfId="20961" applyNumberFormat="1" applyFont="1" applyFill="1" applyBorder="1" applyAlignment="1" applyProtection="1">
      <alignment horizontal="right" vertical="center"/>
    </xf>
    <xf numFmtId="167" fontId="121" fillId="0" borderId="103" xfId="7" applyNumberFormat="1" applyFont="1" applyBorder="1"/>
    <xf numFmtId="167" fontId="118" fillId="0" borderId="103" xfId="7" applyNumberFormat="1" applyFont="1" applyBorder="1"/>
    <xf numFmtId="167" fontId="118" fillId="0" borderId="103" xfId="7" applyNumberFormat="1" applyFont="1" applyFill="1" applyBorder="1"/>
    <xf numFmtId="167" fontId="117" fillId="36" borderId="103" xfId="7" applyNumberFormat="1" applyFont="1" applyFill="1" applyBorder="1"/>
    <xf numFmtId="167" fontId="118" fillId="0" borderId="0" xfId="7" applyNumberFormat="1" applyFont="1"/>
    <xf numFmtId="167" fontId="118" fillId="0" borderId="0" xfId="7" applyNumberFormat="1" applyFont="1" applyFill="1"/>
    <xf numFmtId="167" fontId="118" fillId="0" borderId="0" xfId="7" applyNumberFormat="1" applyFont="1" applyBorder="1"/>
    <xf numFmtId="167" fontId="118" fillId="81" borderId="103" xfId="7" applyNumberFormat="1" applyFont="1" applyFill="1" applyBorder="1"/>
    <xf numFmtId="167" fontId="121" fillId="81" borderId="103" xfId="7" applyNumberFormat="1" applyFont="1" applyFill="1" applyBorder="1"/>
    <xf numFmtId="167" fontId="118" fillId="0" borderId="103" xfId="7" applyNumberFormat="1" applyFont="1" applyBorder="1" applyAlignment="1">
      <alignment horizontal="left" indent="1"/>
    </xf>
    <xf numFmtId="167" fontId="118" fillId="82" borderId="103" xfId="7" applyNumberFormat="1" applyFont="1" applyFill="1" applyBorder="1"/>
    <xf numFmtId="167" fontId="121" fillId="84" borderId="103" xfId="7" applyNumberFormat="1" applyFont="1" applyFill="1" applyBorder="1"/>
    <xf numFmtId="167" fontId="118" fillId="0" borderId="103" xfId="7" applyNumberFormat="1" applyFont="1" applyFill="1" applyBorder="1" applyAlignment="1">
      <alignment horizontal="left" indent="1"/>
    </xf>
    <xf numFmtId="167" fontId="121" fillId="0" borderId="7" xfId="7" applyNumberFormat="1" applyFont="1" applyBorder="1"/>
    <xf numFmtId="167" fontId="118" fillId="0" borderId="103" xfId="7" applyNumberFormat="1" applyFont="1" applyBorder="1" applyAlignment="1">
      <alignment horizontal="left" indent="2"/>
    </xf>
    <xf numFmtId="167" fontId="118" fillId="0" borderId="103" xfId="7" applyNumberFormat="1" applyFont="1" applyFill="1" applyBorder="1" applyAlignment="1">
      <alignment horizontal="left" indent="3"/>
    </xf>
    <xf numFmtId="167" fontId="118" fillId="83" borderId="103" xfId="7" applyNumberFormat="1" applyFont="1" applyFill="1" applyBorder="1"/>
    <xf numFmtId="167" fontId="118" fillId="0" borderId="103" xfId="7" applyNumberFormat="1" applyFont="1" applyFill="1" applyBorder="1" applyAlignment="1">
      <alignment horizontal="left" vertical="top" wrapText="1" indent="2"/>
    </xf>
    <xf numFmtId="167" fontId="118" fillId="0" borderId="103" xfId="7" applyNumberFormat="1" applyFont="1" applyFill="1" applyBorder="1" applyAlignment="1">
      <alignment horizontal="left" wrapText="1" indent="3"/>
    </xf>
    <xf numFmtId="167" fontId="118" fillId="0" borderId="103" xfId="7" applyNumberFormat="1" applyFont="1" applyFill="1" applyBorder="1" applyAlignment="1">
      <alignment horizontal="left" wrapText="1" indent="2"/>
    </xf>
    <xf numFmtId="167" fontId="118" fillId="0" borderId="103" xfId="7" applyNumberFormat="1" applyFont="1" applyFill="1" applyBorder="1" applyAlignment="1">
      <alignment horizontal="left" wrapText="1" indent="1"/>
    </xf>
    <xf numFmtId="167" fontId="117" fillId="0" borderId="103" xfId="7" applyNumberFormat="1" applyFont="1" applyFill="1" applyBorder="1" applyAlignment="1">
      <alignment horizontal="left" vertical="center" wrapText="1"/>
    </xf>
    <xf numFmtId="167" fontId="118" fillId="0" borderId="103" xfId="7" applyNumberFormat="1" applyFont="1" applyBorder="1" applyAlignment="1">
      <alignment wrapText="1"/>
    </xf>
    <xf numFmtId="167" fontId="120" fillId="0" borderId="103" xfId="7" applyNumberFormat="1" applyFont="1" applyFill="1" applyBorder="1" applyAlignment="1">
      <alignment horizontal="left" vertical="center" wrapText="1"/>
    </xf>
    <xf numFmtId="167" fontId="118" fillId="0" borderId="103" xfId="7" applyNumberFormat="1" applyFont="1" applyFill="1" applyBorder="1" applyAlignment="1">
      <alignment wrapText="1"/>
    </xf>
    <xf numFmtId="167" fontId="6" fillId="0" borderId="118" xfId="21414" applyNumberFormat="1" applyFont="1" applyBorder="1"/>
    <xf numFmtId="172" fontId="27" fillId="37" borderId="72" xfId="20" applyBorder="1"/>
    <xf numFmtId="196" fontId="4" fillId="0" borderId="103" xfId="0" applyNumberFormat="1" applyFont="1" applyFill="1" applyBorder="1" applyAlignment="1" applyProtection="1">
      <alignment vertical="center" wrapText="1"/>
      <protection locked="0"/>
    </xf>
    <xf numFmtId="196" fontId="4" fillId="0" borderId="118" xfId="0" applyNumberFormat="1" applyFont="1" applyFill="1" applyBorder="1" applyAlignment="1" applyProtection="1">
      <alignment vertical="center" wrapText="1"/>
      <protection locked="0"/>
    </xf>
    <xf numFmtId="14" fontId="118" fillId="0" borderId="0" xfId="0" applyNumberFormat="1" applyFont="1" applyAlignment="1">
      <alignment horizontal="left"/>
    </xf>
    <xf numFmtId="43" fontId="118" fillId="0" borderId="0" xfId="7" applyNumberFormat="1" applyFont="1"/>
    <xf numFmtId="167" fontId="118" fillId="0" borderId="0" xfId="0" applyNumberFormat="1" applyFont="1"/>
    <xf numFmtId="43" fontId="118" fillId="0" borderId="0" xfId="0" applyNumberFormat="1" applyFont="1"/>
    <xf numFmtId="167" fontId="121" fillId="0" borderId="103" xfId="7" applyNumberFormat="1" applyFont="1" applyFill="1" applyBorder="1"/>
    <xf numFmtId="167" fontId="118" fillId="0" borderId="103" xfId="7" applyNumberFormat="1" applyFont="1" applyFill="1" applyBorder="1" applyAlignment="1">
      <alignment horizontal="center" vertical="center" wrapText="1"/>
    </xf>
    <xf numFmtId="43" fontId="118" fillId="0" borderId="103" xfId="7" applyFont="1" applyFill="1" applyBorder="1"/>
    <xf numFmtId="0" fontId="0" fillId="0" borderId="103" xfId="0" applyBorder="1"/>
    <xf numFmtId="0" fontId="0" fillId="0" borderId="98" xfId="0" applyBorder="1"/>
    <xf numFmtId="14" fontId="4" fillId="0" borderId="0" xfId="0" applyNumberFormat="1" applyFont="1" applyAlignment="1">
      <alignment horizontal="left"/>
    </xf>
    <xf numFmtId="196" fontId="0" fillId="0" borderId="0" xfId="0" applyNumberFormat="1"/>
    <xf numFmtId="14" fontId="7" fillId="0" borderId="0" xfId="0" applyNumberFormat="1" applyFont="1" applyAlignment="1">
      <alignment horizontal="left"/>
    </xf>
    <xf numFmtId="10" fontId="4" fillId="0" borderId="0" xfId="20961" applyNumberFormat="1" applyFont="1"/>
    <xf numFmtId="167" fontId="4" fillId="0" borderId="0" xfId="0" applyNumberFormat="1" applyFont="1"/>
    <xf numFmtId="43" fontId="4" fillId="0" borderId="0" xfId="0" applyNumberFormat="1" applyFont="1"/>
    <xf numFmtId="196" fontId="135" fillId="0" borderId="103" xfId="0" applyNumberFormat="1" applyFont="1" applyBorder="1" applyAlignment="1"/>
    <xf numFmtId="170" fontId="135" fillId="0" borderId="103" xfId="0" applyNumberFormat="1" applyFont="1" applyBorder="1" applyAlignment="1"/>
    <xf numFmtId="196" fontId="135" fillId="36" borderId="26" xfId="0" applyNumberFormat="1" applyFont="1" applyFill="1" applyBorder="1"/>
    <xf numFmtId="170" fontId="135" fillId="36" borderId="26" xfId="0" applyNumberFormat="1" applyFont="1" applyFill="1" applyBorder="1"/>
    <xf numFmtId="0" fontId="4" fillId="0" borderId="0" xfId="0" applyFont="1" applyAlignment="1">
      <alignment vertical="center" wrapText="1"/>
    </xf>
    <xf numFmtId="10" fontId="4" fillId="0" borderId="0" xfId="0" applyNumberFormat="1" applyFont="1"/>
    <xf numFmtId="9" fontId="4" fillId="0" borderId="0" xfId="20961" applyFont="1"/>
    <xf numFmtId="167" fontId="6" fillId="36" borderId="118" xfId="7" applyNumberFormat="1" applyFont="1" applyFill="1" applyBorder="1" applyAlignment="1">
      <alignment horizontal="left" vertical="center" wrapText="1"/>
    </xf>
    <xf numFmtId="0" fontId="105" fillId="0" borderId="70" xfId="0" applyFont="1" applyBorder="1" applyAlignment="1">
      <alignment horizontal="left" vertical="center" wrapText="1"/>
    </xf>
    <xf numFmtId="0" fontId="105" fillId="0" borderId="69" xfId="0" applyFont="1" applyBorder="1" applyAlignment="1">
      <alignment horizontal="left" vertical="center" wrapText="1"/>
    </xf>
    <xf numFmtId="0" fontId="9" fillId="0" borderId="30" xfId="0" applyFont="1" applyFill="1" applyBorder="1" applyAlignment="1" applyProtection="1">
      <alignment horizontal="center"/>
    </xf>
    <xf numFmtId="0" fontId="9" fillId="0" borderId="31" xfId="0" applyFont="1" applyFill="1" applyBorder="1" applyAlignment="1" applyProtection="1">
      <alignment horizontal="center"/>
    </xf>
    <xf numFmtId="0" fontId="9" fillId="0" borderId="33" xfId="0" applyFont="1" applyFill="1" applyBorder="1" applyAlignment="1" applyProtection="1">
      <alignment horizontal="center"/>
    </xf>
    <xf numFmtId="0" fontId="9" fillId="0" borderId="32" xfId="0" applyFont="1" applyFill="1" applyBorder="1" applyAlignment="1" applyProtection="1">
      <alignment horizontal="center"/>
    </xf>
    <xf numFmtId="0" fontId="6" fillId="0" borderId="4" xfId="0" applyFont="1" applyBorder="1" applyAlignment="1">
      <alignment horizontal="center" vertical="center"/>
    </xf>
    <xf numFmtId="0" fontId="6" fillId="0" borderId="73" xfId="0" applyFont="1" applyBorder="1" applyAlignment="1">
      <alignment horizontal="center" vertical="center"/>
    </xf>
    <xf numFmtId="0" fontId="10" fillId="0" borderId="5"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20" xfId="0" applyFont="1" applyFill="1" applyBorder="1" applyAlignment="1" applyProtection="1">
      <alignment horizontal="center"/>
    </xf>
    <xf numFmtId="0" fontId="10" fillId="0" borderId="21" xfId="0" applyFont="1" applyFill="1" applyBorder="1" applyAlignment="1" applyProtection="1">
      <alignment horizontal="center"/>
    </xf>
    <xf numFmtId="0" fontId="13" fillId="0" borderId="103" xfId="0" applyFont="1" applyBorder="1" applyAlignment="1">
      <alignment wrapText="1"/>
    </xf>
    <xf numFmtId="0" fontId="4" fillId="0" borderId="118" xfId="0" applyFont="1" applyBorder="1" applyAlignment="1"/>
    <xf numFmtId="0" fontId="10" fillId="0" borderId="104" xfId="0" applyFont="1" applyBorder="1" applyAlignment="1">
      <alignment horizontal="center" vertical="center" wrapText="1"/>
    </xf>
    <xf numFmtId="0" fontId="10" fillId="0" borderId="24" xfId="0" applyFont="1" applyBorder="1" applyAlignment="1">
      <alignment horizontal="center" vertical="center" wrapText="1"/>
    </xf>
    <xf numFmtId="0" fontId="4" fillId="0" borderId="103" xfId="0" applyFont="1" applyFill="1" applyBorder="1" applyAlignment="1">
      <alignment horizontal="center" vertical="center" wrapText="1"/>
    </xf>
    <xf numFmtId="0" fontId="4" fillId="0" borderId="104" xfId="0" applyFont="1" applyFill="1" applyBorder="1" applyAlignment="1">
      <alignment horizontal="center"/>
    </xf>
    <xf numFmtId="0" fontId="4" fillId="0" borderId="24" xfId="0" applyFont="1" applyFill="1" applyBorder="1" applyAlignment="1">
      <alignment horizontal="center"/>
    </xf>
    <xf numFmtId="0" fontId="6" fillId="36" borderId="122" xfId="0" applyFont="1" applyFill="1" applyBorder="1" applyAlignment="1">
      <alignment horizontal="center" vertical="center" wrapText="1"/>
    </xf>
    <xf numFmtId="0" fontId="6" fillId="36" borderId="33" xfId="0" applyFont="1" applyFill="1" applyBorder="1" applyAlignment="1">
      <alignment horizontal="center" vertical="center" wrapText="1"/>
    </xf>
    <xf numFmtId="0" fontId="6" fillId="36" borderId="119" xfId="0" applyFont="1" applyFill="1" applyBorder="1" applyAlignment="1">
      <alignment horizontal="center" vertical="center" wrapText="1"/>
    </xf>
    <xf numFmtId="0" fontId="6" fillId="36" borderId="102" xfId="0" applyFont="1" applyFill="1" applyBorder="1" applyAlignment="1">
      <alignment horizontal="center" vertical="center" wrapText="1"/>
    </xf>
    <xf numFmtId="0" fontId="102" fillId="3" borderId="71" xfId="13" applyFont="1" applyFill="1" applyBorder="1" applyAlignment="1" applyProtection="1">
      <alignment horizontal="center" vertical="center" wrapText="1"/>
      <protection locked="0"/>
    </xf>
    <xf numFmtId="0" fontId="102" fillId="3" borderId="68"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7" fontId="15" fillId="3" borderId="19" xfId="1" applyNumberFormat="1" applyFont="1" applyFill="1" applyBorder="1" applyAlignment="1" applyProtection="1">
      <alignment horizontal="center"/>
      <protection locked="0"/>
    </xf>
    <xf numFmtId="167" fontId="15" fillId="3" borderId="20" xfId="1" applyNumberFormat="1" applyFont="1" applyFill="1" applyBorder="1" applyAlignment="1" applyProtection="1">
      <alignment horizontal="center"/>
      <protection locked="0"/>
    </xf>
    <xf numFmtId="167" fontId="15" fillId="3" borderId="21" xfId="1" applyNumberFormat="1" applyFont="1" applyFill="1" applyBorder="1" applyAlignment="1" applyProtection="1">
      <alignment horizontal="center"/>
      <protection locked="0"/>
    </xf>
    <xf numFmtId="0" fontId="6" fillId="0" borderId="53" xfId="0" applyFont="1" applyBorder="1" applyAlignment="1">
      <alignment horizontal="center" vertical="center" wrapText="1"/>
    </xf>
    <xf numFmtId="0" fontId="6" fillId="0" borderId="54" xfId="0" applyFont="1" applyBorder="1" applyAlignment="1">
      <alignment horizontal="center" vertical="center" wrapText="1"/>
    </xf>
    <xf numFmtId="167" fontId="15" fillId="0" borderId="94" xfId="1" applyNumberFormat="1" applyFont="1" applyFill="1" applyBorder="1" applyAlignment="1" applyProtection="1">
      <alignment horizontal="center" vertical="center" wrapText="1"/>
      <protection locked="0"/>
    </xf>
    <xf numFmtId="167" fontId="15" fillId="0" borderId="95" xfId="1"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71" xfId="0" applyFont="1" applyFill="1" applyBorder="1" applyAlignment="1">
      <alignment horizontal="center" vertical="center" wrapText="1"/>
    </xf>
    <xf numFmtId="0" fontId="4" fillId="0" borderId="68" xfId="0" applyFont="1" applyFill="1" applyBorder="1" applyAlignment="1">
      <alignment horizontal="center" vertical="center" wrapText="1"/>
    </xf>
    <xf numFmtId="0" fontId="4" fillId="0" borderId="8" xfId="0" applyFont="1" applyFill="1" applyBorder="1" applyAlignment="1">
      <alignment horizontal="center" wrapText="1"/>
    </xf>
    <xf numFmtId="0" fontId="4" fillId="0" borderId="10" xfId="0" applyFont="1" applyFill="1" applyBorder="1" applyAlignment="1">
      <alignment horizontal="center" wrapText="1"/>
    </xf>
    <xf numFmtId="167" fontId="4" fillId="0" borderId="65" xfId="7" applyNumberFormat="1" applyFont="1" applyFill="1" applyBorder="1" applyAlignment="1">
      <alignment horizontal="center" vertical="center" wrapText="1"/>
    </xf>
    <xf numFmtId="167" fontId="4" fillId="0" borderId="58" xfId="7" applyNumberFormat="1" applyFont="1" applyFill="1" applyBorder="1" applyAlignment="1">
      <alignment horizontal="center" vertical="center" wrapText="1"/>
    </xf>
    <xf numFmtId="167" fontId="4" fillId="0" borderId="110" xfId="7" applyNumberFormat="1" applyFont="1" applyFill="1" applyBorder="1" applyAlignment="1">
      <alignment horizontal="center" vertical="center" wrapText="1"/>
    </xf>
    <xf numFmtId="0" fontId="14" fillId="0" borderId="57" xfId="0" applyFont="1" applyFill="1" applyBorder="1" applyAlignment="1">
      <alignment horizontal="left" vertical="center"/>
    </xf>
    <xf numFmtId="0" fontId="14" fillId="0" borderId="58" xfId="0" applyFont="1" applyFill="1" applyBorder="1" applyAlignment="1">
      <alignment horizontal="left" vertical="center"/>
    </xf>
    <xf numFmtId="0" fontId="4" fillId="0" borderId="58" xfId="0" applyFont="1" applyFill="1" applyBorder="1" applyAlignment="1">
      <alignment horizontal="center" vertical="center" wrapText="1"/>
    </xf>
    <xf numFmtId="0" fontId="4" fillId="0" borderId="110" xfId="0" applyFont="1" applyFill="1" applyBorder="1" applyAlignment="1">
      <alignment horizontal="center" vertical="center" wrapText="1"/>
    </xf>
    <xf numFmtId="0" fontId="4" fillId="0" borderId="20" xfId="0" applyFont="1" applyBorder="1" applyAlignment="1">
      <alignment horizontal="center"/>
    </xf>
    <xf numFmtId="0" fontId="4" fillId="0" borderId="21" xfId="0" applyFont="1" applyBorder="1" applyAlignment="1">
      <alignment horizontal="center" vertical="center" wrapText="1"/>
    </xf>
    <xf numFmtId="0" fontId="4" fillId="0" borderId="118" xfId="0" applyFont="1" applyBorder="1" applyAlignment="1">
      <alignment horizontal="center" vertical="center" wrapText="1"/>
    </xf>
    <xf numFmtId="0" fontId="120" fillId="0" borderId="125" xfId="0" applyNumberFormat="1" applyFont="1" applyFill="1" applyBorder="1" applyAlignment="1">
      <alignment horizontal="left" vertical="center" wrapText="1"/>
    </xf>
    <xf numFmtId="0" fontId="120" fillId="0" borderId="126" xfId="0" applyNumberFormat="1" applyFont="1" applyFill="1" applyBorder="1" applyAlignment="1">
      <alignment horizontal="left" vertical="center" wrapText="1"/>
    </xf>
    <xf numFmtId="0" fontId="120" fillId="0" borderId="128" xfId="0" applyNumberFormat="1" applyFont="1" applyFill="1" applyBorder="1" applyAlignment="1">
      <alignment horizontal="left" vertical="center" wrapText="1"/>
    </xf>
    <xf numFmtId="0" fontId="120" fillId="0" borderId="129" xfId="0" applyNumberFormat="1" applyFont="1" applyFill="1" applyBorder="1" applyAlignment="1">
      <alignment horizontal="left" vertical="center" wrapText="1"/>
    </xf>
    <xf numFmtId="0" fontId="120" fillId="0" borderId="131" xfId="0" applyNumberFormat="1" applyFont="1" applyFill="1" applyBorder="1" applyAlignment="1">
      <alignment horizontal="left" vertical="center" wrapText="1"/>
    </xf>
    <xf numFmtId="0" fontId="120" fillId="0" borderId="132" xfId="0" applyNumberFormat="1" applyFont="1" applyFill="1" applyBorder="1" applyAlignment="1">
      <alignment horizontal="left" vertical="center" wrapText="1"/>
    </xf>
    <xf numFmtId="0" fontId="121" fillId="0" borderId="99" xfId="0" applyFont="1" applyFill="1" applyBorder="1" applyAlignment="1">
      <alignment horizontal="center" vertical="center" wrapText="1"/>
    </xf>
    <xf numFmtId="0" fontId="121" fillId="0" borderId="117" xfId="0" applyFont="1" applyFill="1" applyBorder="1" applyAlignment="1">
      <alignment horizontal="center" vertical="center" wrapText="1"/>
    </xf>
    <xf numFmtId="0" fontId="121" fillId="0" borderId="127" xfId="0" applyFont="1" applyFill="1" applyBorder="1" applyAlignment="1">
      <alignment horizontal="center" vertical="center" wrapText="1"/>
    </xf>
    <xf numFmtId="0" fontId="121" fillId="0" borderId="56" xfId="0" applyFont="1" applyFill="1" applyBorder="1" applyAlignment="1">
      <alignment horizontal="center" vertical="center" wrapText="1"/>
    </xf>
    <xf numFmtId="0" fontId="121" fillId="0" borderId="130" xfId="0" applyFont="1" applyFill="1" applyBorder="1" applyAlignment="1">
      <alignment horizontal="center" vertical="center" wrapText="1"/>
    </xf>
    <xf numFmtId="0" fontId="121" fillId="0" borderId="11" xfId="0" applyFont="1" applyFill="1" applyBorder="1" applyAlignment="1">
      <alignment horizontal="center" vertical="center" wrapText="1"/>
    </xf>
    <xf numFmtId="0" fontId="118" fillId="0" borderId="98" xfId="0" applyFont="1" applyBorder="1" applyAlignment="1">
      <alignment horizontal="center" vertical="center" wrapText="1"/>
    </xf>
    <xf numFmtId="0" fontId="118" fillId="0" borderId="7" xfId="0" applyFont="1" applyBorder="1" applyAlignment="1">
      <alignment horizontal="center" vertical="center" wrapText="1"/>
    </xf>
    <xf numFmtId="0" fontId="118" fillId="0" borderId="103" xfId="0" applyFont="1" applyBorder="1" applyAlignment="1">
      <alignment horizontal="center" vertical="center" wrapText="1"/>
    </xf>
    <xf numFmtId="0" fontId="125" fillId="0" borderId="103" xfId="0" applyFont="1" applyFill="1" applyBorder="1" applyAlignment="1">
      <alignment horizontal="center" vertical="center"/>
    </xf>
    <xf numFmtId="0" fontId="125" fillId="0" borderId="99" xfId="0" applyFont="1" applyFill="1" applyBorder="1" applyAlignment="1">
      <alignment horizontal="center" vertical="center"/>
    </xf>
    <xf numFmtId="0" fontId="125" fillId="0" borderId="127" xfId="0" applyFont="1" applyFill="1" applyBorder="1" applyAlignment="1">
      <alignment horizontal="center" vertical="center"/>
    </xf>
    <xf numFmtId="0" fontId="125" fillId="0" borderId="56" xfId="0" applyFont="1" applyFill="1" applyBorder="1" applyAlignment="1">
      <alignment horizontal="center" vertical="center"/>
    </xf>
    <xf numFmtId="0" fontId="125" fillId="0" borderId="11" xfId="0" applyFont="1" applyFill="1" applyBorder="1" applyAlignment="1">
      <alignment horizontal="center" vertical="center"/>
    </xf>
    <xf numFmtId="0" fontId="121" fillId="0" borderId="103" xfId="0" applyFont="1" applyFill="1" applyBorder="1" applyAlignment="1">
      <alignment horizontal="center" vertical="center" wrapText="1"/>
    </xf>
    <xf numFmtId="0" fontId="121" fillId="0" borderId="133" xfId="0" applyFont="1" applyFill="1" applyBorder="1" applyAlignment="1">
      <alignment horizontal="center" vertical="center" wrapText="1"/>
    </xf>
    <xf numFmtId="0" fontId="121" fillId="0" borderId="134" xfId="0" applyFont="1" applyFill="1" applyBorder="1" applyAlignment="1">
      <alignment horizontal="center" vertical="center" wrapText="1"/>
    </xf>
    <xf numFmtId="0" fontId="118" fillId="0" borderId="104" xfId="0" applyFont="1" applyFill="1" applyBorder="1" applyAlignment="1">
      <alignment horizontal="center" vertical="center" wrapText="1"/>
    </xf>
    <xf numFmtId="0" fontId="118" fillId="0" borderId="101" xfId="0" applyFont="1" applyFill="1" applyBorder="1" applyAlignment="1">
      <alignment horizontal="center" vertical="center" wrapText="1"/>
    </xf>
    <xf numFmtId="0" fontId="118" fillId="0" borderId="102" xfId="0" applyFont="1" applyFill="1" applyBorder="1" applyAlignment="1">
      <alignment horizontal="center" vertical="center" wrapText="1"/>
    </xf>
    <xf numFmtId="0" fontId="121" fillId="0" borderId="135" xfId="0" applyFont="1" applyFill="1" applyBorder="1" applyAlignment="1">
      <alignment horizontal="center" vertical="center" wrapText="1"/>
    </xf>
    <xf numFmtId="0" fontId="121" fillId="0" borderId="7" xfId="0" applyFont="1" applyFill="1" applyBorder="1" applyAlignment="1">
      <alignment horizontal="center" vertical="center" wrapText="1"/>
    </xf>
    <xf numFmtId="0" fontId="118" fillId="0" borderId="135" xfId="0" applyFont="1" applyFill="1" applyBorder="1" applyAlignment="1">
      <alignment horizontal="center" vertical="center" wrapText="1"/>
    </xf>
    <xf numFmtId="0" fontId="118" fillId="0" borderId="7" xfId="0" applyFont="1" applyFill="1" applyBorder="1" applyAlignment="1">
      <alignment horizontal="center" vertical="center" wrapText="1"/>
    </xf>
    <xf numFmtId="0" fontId="118" fillId="0" borderId="133" xfId="0" applyFont="1" applyFill="1" applyBorder="1" applyAlignment="1">
      <alignment horizontal="center" vertical="center" wrapText="1"/>
    </xf>
    <xf numFmtId="0" fontId="118" fillId="0" borderId="0" xfId="0" applyFont="1" applyFill="1" applyBorder="1" applyAlignment="1">
      <alignment horizontal="center" vertical="center" wrapText="1"/>
    </xf>
    <xf numFmtId="0" fontId="118" fillId="0" borderId="134" xfId="0" applyFont="1" applyFill="1" applyBorder="1" applyAlignment="1">
      <alignment horizontal="center" vertical="center" wrapText="1"/>
    </xf>
    <xf numFmtId="0" fontId="118" fillId="0" borderId="11" xfId="0" applyFont="1" applyBorder="1" applyAlignment="1">
      <alignment horizontal="center" vertical="center" wrapText="1"/>
    </xf>
    <xf numFmtId="0" fontId="120" fillId="0" borderId="99" xfId="0" applyNumberFormat="1" applyFont="1" applyFill="1" applyBorder="1" applyAlignment="1">
      <alignment horizontal="left" vertical="top" wrapText="1"/>
    </xf>
    <xf numFmtId="0" fontId="120" fillId="0" borderId="127" xfId="0" applyNumberFormat="1" applyFont="1" applyFill="1" applyBorder="1" applyAlignment="1">
      <alignment horizontal="left" vertical="top" wrapText="1"/>
    </xf>
    <xf numFmtId="0" fontId="120" fillId="0" borderId="133" xfId="0" applyNumberFormat="1" applyFont="1" applyFill="1" applyBorder="1" applyAlignment="1">
      <alignment horizontal="left" vertical="top" wrapText="1"/>
    </xf>
    <xf numFmtId="0" fontId="120" fillId="0" borderId="134" xfId="0" applyNumberFormat="1" applyFont="1" applyFill="1" applyBorder="1" applyAlignment="1">
      <alignment horizontal="left" vertical="top" wrapText="1"/>
    </xf>
    <xf numFmtId="0" fontId="120" fillId="0" borderId="56" xfId="0" applyNumberFormat="1" applyFont="1" applyFill="1" applyBorder="1" applyAlignment="1">
      <alignment horizontal="left" vertical="top" wrapText="1"/>
    </xf>
    <xf numFmtId="0" fontId="120" fillId="0" borderId="11" xfId="0" applyNumberFormat="1" applyFont="1" applyFill="1" applyBorder="1" applyAlignment="1">
      <alignment horizontal="left" vertical="top" wrapText="1"/>
    </xf>
    <xf numFmtId="0" fontId="118" fillId="0" borderId="99" xfId="0" applyFont="1" applyFill="1" applyBorder="1" applyAlignment="1">
      <alignment horizontal="center" vertical="center"/>
    </xf>
    <xf numFmtId="0" fontId="118" fillId="0" borderId="117" xfId="0" applyFont="1" applyFill="1" applyBorder="1" applyAlignment="1">
      <alignment horizontal="center" vertical="center"/>
    </xf>
    <xf numFmtId="0" fontId="118" fillId="0" borderId="127" xfId="0" applyFont="1" applyFill="1" applyBorder="1" applyAlignment="1">
      <alignment horizontal="center" vertical="center"/>
    </xf>
    <xf numFmtId="0" fontId="118" fillId="0" borderId="99" xfId="0" applyFont="1" applyFill="1" applyBorder="1" applyAlignment="1">
      <alignment horizontal="center" vertical="center" wrapText="1"/>
    </xf>
    <xf numFmtId="0" fontId="118" fillId="0" borderId="117" xfId="0" applyFont="1" applyFill="1" applyBorder="1" applyAlignment="1">
      <alignment horizontal="center" vertical="center" wrapText="1"/>
    </xf>
    <xf numFmtId="0" fontId="118" fillId="0" borderId="127" xfId="0" applyFont="1" applyFill="1" applyBorder="1" applyAlignment="1">
      <alignment horizontal="center" vertical="center" wrapText="1"/>
    </xf>
    <xf numFmtId="0" fontId="118" fillId="0" borderId="99" xfId="0" applyFont="1" applyBorder="1" applyAlignment="1">
      <alignment horizontal="center" vertical="top" wrapText="1"/>
    </xf>
    <xf numFmtId="0" fontId="118" fillId="0" borderId="117" xfId="0" applyFont="1" applyBorder="1" applyAlignment="1">
      <alignment horizontal="center" vertical="top" wrapText="1"/>
    </xf>
    <xf numFmtId="0" fontId="118" fillId="0" borderId="127" xfId="0" applyFont="1" applyBorder="1" applyAlignment="1">
      <alignment horizontal="center" vertical="top" wrapText="1"/>
    </xf>
    <xf numFmtId="0" fontId="118" fillId="0" borderId="99" xfId="0" applyFont="1" applyFill="1" applyBorder="1" applyAlignment="1">
      <alignment horizontal="center" vertical="top" wrapText="1"/>
    </xf>
    <xf numFmtId="0" fontId="118" fillId="0" borderId="101" xfId="0" applyFont="1" applyFill="1" applyBorder="1" applyAlignment="1">
      <alignment horizontal="center" vertical="top" wrapText="1"/>
    </xf>
    <xf numFmtId="0" fontId="118" fillId="0" borderId="102" xfId="0" applyFont="1" applyFill="1" applyBorder="1" applyAlignment="1">
      <alignment horizontal="center" vertical="top" wrapText="1"/>
    </xf>
    <xf numFmtId="0" fontId="118" fillId="0" borderId="98" xfId="0" applyFont="1" applyBorder="1" applyAlignment="1">
      <alignment horizontal="center" vertical="top" wrapText="1"/>
    </xf>
    <xf numFmtId="0" fontId="118" fillId="0" borderId="7" xfId="0" applyFont="1" applyBorder="1" applyAlignment="1">
      <alignment horizontal="center" vertical="top" wrapText="1"/>
    </xf>
    <xf numFmtId="0" fontId="120" fillId="0" borderId="136" xfId="0" applyNumberFormat="1" applyFont="1" applyFill="1" applyBorder="1" applyAlignment="1">
      <alignment horizontal="left" vertical="top" wrapText="1"/>
    </xf>
    <xf numFmtId="0" fontId="120" fillId="0" borderId="137" xfId="0" applyNumberFormat="1" applyFont="1" applyFill="1" applyBorder="1" applyAlignment="1">
      <alignment horizontal="left" vertical="top" wrapText="1"/>
    </xf>
    <xf numFmtId="0" fontId="131" fillId="0" borderId="103" xfId="0" applyFont="1" applyBorder="1" applyAlignment="1">
      <alignment horizontal="center" vertical="center"/>
    </xf>
    <xf numFmtId="0" fontId="126" fillId="0" borderId="103" xfId="0" applyFont="1" applyBorder="1" applyAlignment="1">
      <alignment horizontal="center" vertical="center" wrapText="1"/>
    </xf>
    <xf numFmtId="0" fontId="126" fillId="0" borderId="98" xfId="0" applyFont="1" applyBorder="1" applyAlignment="1">
      <alignment horizontal="center" vertical="center" wrapText="1"/>
    </xf>
    <xf numFmtId="49" fontId="107" fillId="0" borderId="98" xfId="0" applyNumberFormat="1" applyFont="1" applyFill="1" applyBorder="1" applyAlignment="1">
      <alignment horizontal="center" vertical="center"/>
    </xf>
    <xf numFmtId="49" fontId="107" fillId="0" borderId="135" xfId="0" applyNumberFormat="1" applyFont="1" applyFill="1" applyBorder="1" applyAlignment="1">
      <alignment horizontal="center" vertical="center"/>
    </xf>
    <xf numFmtId="49" fontId="107" fillId="0" borderId="7" xfId="0" applyNumberFormat="1" applyFont="1" applyFill="1" applyBorder="1" applyAlignment="1">
      <alignment horizontal="center" vertical="center"/>
    </xf>
    <xf numFmtId="0" fontId="106" fillId="76" borderId="103" xfId="0" applyFont="1" applyFill="1" applyBorder="1" applyAlignment="1">
      <alignment horizontal="center" vertical="center" wrapText="1"/>
    </xf>
    <xf numFmtId="0" fontId="107" fillId="0" borderId="103" xfId="0" applyFont="1" applyFill="1" applyBorder="1" applyAlignment="1">
      <alignment horizontal="left" vertical="center" wrapText="1"/>
    </xf>
    <xf numFmtId="0" fontId="107" fillId="0" borderId="103" xfId="0" applyFont="1" applyFill="1" applyBorder="1" applyAlignment="1">
      <alignment horizontal="left" vertical="top" wrapText="1"/>
    </xf>
    <xf numFmtId="0" fontId="107" fillId="0" borderId="103" xfId="0" applyNumberFormat="1" applyFont="1" applyFill="1" applyBorder="1" applyAlignment="1">
      <alignment horizontal="left" vertical="top" wrapText="1"/>
    </xf>
    <xf numFmtId="0" fontId="106" fillId="76" borderId="104" xfId="0" applyFont="1" applyFill="1" applyBorder="1" applyAlignment="1">
      <alignment horizontal="center" vertical="center" wrapText="1"/>
    </xf>
    <xf numFmtId="0" fontId="106" fillId="76" borderId="102" xfId="0" applyFont="1" applyFill="1" applyBorder="1" applyAlignment="1">
      <alignment horizontal="center" vertical="center" wrapText="1"/>
    </xf>
    <xf numFmtId="0" fontId="107" fillId="0" borderId="104" xfId="0" applyFont="1" applyFill="1" applyBorder="1" applyAlignment="1">
      <alignment horizontal="left" vertical="center" wrapText="1"/>
    </xf>
    <xf numFmtId="0" fontId="107" fillId="0" borderId="102" xfId="0" applyFont="1" applyFill="1" applyBorder="1" applyAlignment="1">
      <alignment horizontal="left" vertical="center" wrapText="1"/>
    </xf>
    <xf numFmtId="0" fontId="107" fillId="0" borderId="104" xfId="0" applyNumberFormat="1" applyFont="1" applyFill="1" applyBorder="1" applyAlignment="1">
      <alignment horizontal="left" vertical="center" wrapText="1"/>
    </xf>
    <xf numFmtId="0" fontId="107" fillId="0" borderId="102" xfId="0" applyNumberFormat="1" applyFont="1" applyFill="1" applyBorder="1" applyAlignment="1">
      <alignment horizontal="left" vertical="center" wrapText="1"/>
    </xf>
    <xf numFmtId="0" fontId="107" fillId="0" borderId="104" xfId="0" applyFont="1" applyFill="1" applyBorder="1" applyAlignment="1">
      <alignment horizontal="left" vertical="top" wrapText="1"/>
    </xf>
    <xf numFmtId="0" fontId="107" fillId="0" borderId="104" xfId="0" applyNumberFormat="1" applyFont="1" applyFill="1" applyBorder="1" applyAlignment="1">
      <alignment horizontal="left" vertical="top" wrapText="1"/>
    </xf>
    <xf numFmtId="0" fontId="107" fillId="0" borderId="102" xfId="0" applyNumberFormat="1" applyFont="1" applyFill="1" applyBorder="1" applyAlignment="1">
      <alignment horizontal="left" vertical="top" wrapText="1"/>
    </xf>
    <xf numFmtId="0" fontId="107" fillId="0" borderId="104" xfId="13" applyFont="1" applyFill="1" applyBorder="1" applyAlignment="1" applyProtection="1">
      <alignment horizontal="left" vertical="top" wrapText="1"/>
      <protection locked="0"/>
    </xf>
    <xf numFmtId="0" fontId="107" fillId="0" borderId="102" xfId="13" applyFont="1" applyFill="1" applyBorder="1" applyAlignment="1" applyProtection="1">
      <alignment horizontal="left" vertical="top" wrapText="1"/>
      <protection locked="0"/>
    </xf>
    <xf numFmtId="0" fontId="107" fillId="0" borderId="98" xfId="12672" applyFont="1" applyFill="1" applyBorder="1" applyAlignment="1">
      <alignment horizontal="left" vertical="center" wrapText="1"/>
    </xf>
    <xf numFmtId="0" fontId="107" fillId="0" borderId="135" xfId="12672" applyFont="1" applyFill="1" applyBorder="1" applyAlignment="1">
      <alignment horizontal="left" vertical="center" wrapText="1"/>
    </xf>
    <xf numFmtId="0" fontId="107" fillId="0" borderId="7" xfId="12672" applyFont="1" applyFill="1" applyBorder="1" applyAlignment="1">
      <alignment horizontal="left" vertical="center" wrapText="1"/>
    </xf>
    <xf numFmtId="0" fontId="106" fillId="0" borderId="103" xfId="0" applyFont="1" applyFill="1" applyBorder="1" applyAlignment="1">
      <alignment horizontal="center" vertical="center"/>
    </xf>
    <xf numFmtId="0" fontId="107" fillId="3" borderId="104" xfId="13" applyFont="1" applyFill="1" applyBorder="1" applyAlignment="1" applyProtection="1">
      <alignment horizontal="left" vertical="top" wrapText="1"/>
      <protection locked="0"/>
    </xf>
    <xf numFmtId="0" fontId="107" fillId="3" borderId="102" xfId="13" applyFont="1" applyFill="1" applyBorder="1" applyAlignment="1" applyProtection="1">
      <alignment horizontal="left" vertical="top" wrapText="1"/>
      <protection locked="0"/>
    </xf>
    <xf numFmtId="0" fontId="106" fillId="0" borderId="89" xfId="0" applyFont="1" applyFill="1" applyBorder="1" applyAlignment="1">
      <alignment horizontal="center" vertical="center"/>
    </xf>
    <xf numFmtId="0" fontId="106" fillId="76" borderId="86" xfId="0" applyFont="1" applyFill="1" applyBorder="1" applyAlignment="1">
      <alignment horizontal="center" vertical="center" wrapText="1"/>
    </xf>
    <xf numFmtId="0" fontId="106" fillId="76" borderId="0" xfId="0" applyFont="1" applyFill="1" applyBorder="1" applyAlignment="1">
      <alignment horizontal="center" vertical="center" wrapText="1"/>
    </xf>
    <xf numFmtId="0" fontId="106" fillId="76" borderId="87" xfId="0" applyFont="1" applyFill="1" applyBorder="1" applyAlignment="1">
      <alignment horizontal="center" vertical="center" wrapText="1"/>
    </xf>
    <xf numFmtId="0" fontId="107" fillId="78" borderId="104" xfId="0" applyFont="1" applyFill="1" applyBorder="1" applyAlignment="1">
      <alignment vertical="center" wrapText="1"/>
    </xf>
    <xf numFmtId="0" fontId="107" fillId="78" borderId="102" xfId="0" applyFont="1" applyFill="1" applyBorder="1" applyAlignment="1">
      <alignment vertical="center" wrapText="1"/>
    </xf>
    <xf numFmtId="0" fontId="107" fillId="0" borderId="104" xfId="0" applyFont="1" applyFill="1" applyBorder="1" applyAlignment="1">
      <alignment vertical="center" wrapText="1"/>
    </xf>
    <xf numFmtId="0" fontId="107" fillId="0" borderId="102" xfId="0" applyFont="1" applyFill="1" applyBorder="1" applyAlignment="1">
      <alignment vertical="center" wrapText="1"/>
    </xf>
    <xf numFmtId="0" fontId="106" fillId="76" borderId="91" xfId="0" applyFont="1" applyFill="1" applyBorder="1" applyAlignment="1">
      <alignment horizontal="center" vertical="center"/>
    </xf>
    <xf numFmtId="0" fontId="106" fillId="76" borderId="92" xfId="0" applyFont="1" applyFill="1" applyBorder="1" applyAlignment="1">
      <alignment horizontal="center" vertical="center"/>
    </xf>
    <xf numFmtId="0" fontId="106" fillId="76" borderId="93" xfId="0" applyFont="1" applyFill="1" applyBorder="1" applyAlignment="1">
      <alignment horizontal="center" vertical="center"/>
    </xf>
    <xf numFmtId="0" fontId="107" fillId="3" borderId="104" xfId="0" applyFont="1" applyFill="1" applyBorder="1" applyAlignment="1">
      <alignment horizontal="left" vertical="center" wrapText="1"/>
    </xf>
    <xf numFmtId="0" fontId="107" fillId="3" borderId="102" xfId="0" applyFont="1" applyFill="1" applyBorder="1" applyAlignment="1">
      <alignment horizontal="left" vertical="center" wrapText="1"/>
    </xf>
    <xf numFmtId="0" fontId="107" fillId="0" borderId="81" xfId="0" applyFont="1" applyFill="1" applyBorder="1" applyAlignment="1">
      <alignment horizontal="left" vertical="center" wrapText="1"/>
    </xf>
    <xf numFmtId="0" fontId="107" fillId="0" borderId="82" xfId="0" applyFont="1" applyFill="1" applyBorder="1" applyAlignment="1">
      <alignment horizontal="left" vertical="center" wrapText="1"/>
    </xf>
    <xf numFmtId="0" fontId="106" fillId="76" borderId="77" xfId="0" applyFont="1" applyFill="1" applyBorder="1" applyAlignment="1">
      <alignment horizontal="center" vertical="center" wrapText="1"/>
    </xf>
    <xf numFmtId="0" fontId="106" fillId="76" borderId="78" xfId="0" applyFont="1" applyFill="1" applyBorder="1" applyAlignment="1">
      <alignment horizontal="center" vertical="center" wrapText="1"/>
    </xf>
    <xf numFmtId="0" fontId="106" fillId="76" borderId="79" xfId="0" applyFont="1" applyFill="1" applyBorder="1" applyAlignment="1">
      <alignment horizontal="center" vertical="center" wrapText="1"/>
    </xf>
    <xf numFmtId="0" fontId="107" fillId="0" borderId="56" xfId="0" applyFont="1" applyFill="1" applyBorder="1" applyAlignment="1">
      <alignment horizontal="left" vertical="center" wrapText="1"/>
    </xf>
    <xf numFmtId="0" fontId="107" fillId="0" borderId="11" xfId="0" applyFont="1" applyFill="1" applyBorder="1" applyAlignment="1">
      <alignment horizontal="left" vertical="center" wrapText="1"/>
    </xf>
    <xf numFmtId="0" fontId="107" fillId="3" borderId="104" xfId="0" applyFont="1" applyFill="1" applyBorder="1" applyAlignment="1">
      <alignment vertical="center" wrapText="1"/>
    </xf>
    <xf numFmtId="0" fontId="107" fillId="3" borderId="102" xfId="0" applyFont="1" applyFill="1" applyBorder="1" applyAlignment="1">
      <alignment vertical="center" wrapText="1"/>
    </xf>
    <xf numFmtId="0" fontId="107" fillId="0" borderId="81" xfId="0" applyFont="1" applyFill="1" applyBorder="1" applyAlignment="1">
      <alignment vertical="center" wrapText="1"/>
    </xf>
    <xf numFmtId="0" fontId="107" fillId="0" borderId="82" xfId="0" applyFont="1" applyFill="1" applyBorder="1" applyAlignment="1">
      <alignment vertical="center" wrapText="1"/>
    </xf>
    <xf numFmtId="0" fontId="107" fillId="3" borderId="81" xfId="0" applyFont="1" applyFill="1" applyBorder="1" applyAlignment="1">
      <alignment horizontal="left" vertical="center" wrapText="1"/>
    </xf>
    <xf numFmtId="0" fontId="107" fillId="3" borderId="82" xfId="0" applyFont="1" applyFill="1" applyBorder="1" applyAlignment="1">
      <alignment horizontal="left" vertical="center" wrapText="1"/>
    </xf>
    <xf numFmtId="0" fontId="107" fillId="0" borderId="84" xfId="0" applyFont="1" applyFill="1" applyBorder="1" applyAlignment="1">
      <alignment horizontal="left" vertical="center" wrapText="1"/>
    </xf>
    <xf numFmtId="0" fontId="107" fillId="0" borderId="85" xfId="0" applyFont="1" applyFill="1" applyBorder="1" applyAlignment="1">
      <alignment horizontal="left" vertical="center" wrapText="1"/>
    </xf>
    <xf numFmtId="0" fontId="107" fillId="0" borderId="56" xfId="0" applyFont="1" applyFill="1" applyBorder="1" applyAlignment="1">
      <alignment vertical="center" wrapText="1"/>
    </xf>
    <xf numFmtId="0" fontId="107" fillId="0" borderId="11" xfId="0" applyFont="1" applyFill="1" applyBorder="1" applyAlignment="1">
      <alignment vertical="center" wrapText="1"/>
    </xf>
    <xf numFmtId="0" fontId="107" fillId="0" borderId="104" xfId="0" applyFont="1" applyFill="1" applyBorder="1" applyAlignment="1">
      <alignment horizontal="left"/>
    </xf>
    <xf numFmtId="0" fontId="107" fillId="0" borderId="102" xfId="0" applyFont="1" applyFill="1" applyBorder="1" applyAlignment="1">
      <alignment horizontal="left"/>
    </xf>
    <xf numFmtId="0" fontId="106" fillId="0" borderId="74" xfId="0" applyFont="1" applyFill="1" applyBorder="1" applyAlignment="1">
      <alignment horizontal="center" vertical="center"/>
    </xf>
    <xf numFmtId="0" fontId="106" fillId="0" borderId="75" xfId="0" applyFont="1" applyFill="1" applyBorder="1" applyAlignment="1">
      <alignment horizontal="center" vertical="center"/>
    </xf>
    <xf numFmtId="0" fontId="106" fillId="0" borderId="76" xfId="0" applyFont="1" applyFill="1" applyBorder="1" applyAlignment="1">
      <alignment horizontal="center" vertical="center"/>
    </xf>
  </cellXfs>
  <cellStyles count="21415">
    <cellStyle name="_RC VALUTEBIS WRILSI " xfId="18"/>
    <cellStyle name="=C:\WINNT35\SYSTEM32\COMMAND.COM" xfId="21412"/>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2 2" xfId="21408"/>
    <cellStyle name="Calculation 2 10 3" xfId="724"/>
    <cellStyle name="Calculation 2 10 3 2" xfId="21407"/>
    <cellStyle name="Calculation 2 10 4" xfId="725"/>
    <cellStyle name="Calculation 2 10 4 2" xfId="21406"/>
    <cellStyle name="Calculation 2 10 5" xfId="726"/>
    <cellStyle name="Calculation 2 10 5 2" xfId="21405"/>
    <cellStyle name="Calculation 2 11" xfId="727"/>
    <cellStyle name="Calculation 2 11 2" xfId="728"/>
    <cellStyle name="Calculation 2 11 2 2" xfId="21403"/>
    <cellStyle name="Calculation 2 11 3" xfId="729"/>
    <cellStyle name="Calculation 2 11 3 2" xfId="21402"/>
    <cellStyle name="Calculation 2 11 4" xfId="730"/>
    <cellStyle name="Calculation 2 11 4 2" xfId="21401"/>
    <cellStyle name="Calculation 2 11 5" xfId="731"/>
    <cellStyle name="Calculation 2 11 5 2" xfId="21400"/>
    <cellStyle name="Calculation 2 11 6" xfId="21404"/>
    <cellStyle name="Calculation 2 12" xfId="732"/>
    <cellStyle name="Calculation 2 12 2" xfId="733"/>
    <cellStyle name="Calculation 2 12 2 2" xfId="21398"/>
    <cellStyle name="Calculation 2 12 3" xfId="734"/>
    <cellStyle name="Calculation 2 12 3 2" xfId="21397"/>
    <cellStyle name="Calculation 2 12 4" xfId="735"/>
    <cellStyle name="Calculation 2 12 4 2" xfId="21396"/>
    <cellStyle name="Calculation 2 12 5" xfId="736"/>
    <cellStyle name="Calculation 2 12 5 2" xfId="21395"/>
    <cellStyle name="Calculation 2 12 6" xfId="21399"/>
    <cellStyle name="Calculation 2 13" xfId="737"/>
    <cellStyle name="Calculation 2 13 2" xfId="738"/>
    <cellStyle name="Calculation 2 13 2 2" xfId="21393"/>
    <cellStyle name="Calculation 2 13 3" xfId="739"/>
    <cellStyle name="Calculation 2 13 3 2" xfId="21392"/>
    <cellStyle name="Calculation 2 13 4" xfId="740"/>
    <cellStyle name="Calculation 2 13 4 2" xfId="21391"/>
    <cellStyle name="Calculation 2 13 5" xfId="21394"/>
    <cellStyle name="Calculation 2 14" xfId="741"/>
    <cellStyle name="Calculation 2 14 2" xfId="21390"/>
    <cellStyle name="Calculation 2 15" xfId="742"/>
    <cellStyle name="Calculation 2 15 2" xfId="21389"/>
    <cellStyle name="Calculation 2 16" xfId="743"/>
    <cellStyle name="Calculation 2 16 2" xfId="21388"/>
    <cellStyle name="Calculation 2 17" xfId="21409"/>
    <cellStyle name="Calculation 2 2" xfId="744"/>
    <cellStyle name="Calculation 2 2 10" xfId="21387"/>
    <cellStyle name="Calculation 2 2 2" xfId="745"/>
    <cellStyle name="Calculation 2 2 2 2" xfId="746"/>
    <cellStyle name="Calculation 2 2 2 2 2" xfId="21385"/>
    <cellStyle name="Calculation 2 2 2 3" xfId="747"/>
    <cellStyle name="Calculation 2 2 2 3 2" xfId="21384"/>
    <cellStyle name="Calculation 2 2 2 4" xfId="748"/>
    <cellStyle name="Calculation 2 2 2 4 2" xfId="21383"/>
    <cellStyle name="Calculation 2 2 2 5" xfId="21386"/>
    <cellStyle name="Calculation 2 2 3" xfId="749"/>
    <cellStyle name="Calculation 2 2 3 2" xfId="750"/>
    <cellStyle name="Calculation 2 2 3 2 2" xfId="21381"/>
    <cellStyle name="Calculation 2 2 3 3" xfId="751"/>
    <cellStyle name="Calculation 2 2 3 3 2" xfId="21380"/>
    <cellStyle name="Calculation 2 2 3 4" xfId="752"/>
    <cellStyle name="Calculation 2 2 3 4 2" xfId="21379"/>
    <cellStyle name="Calculation 2 2 3 5" xfId="21382"/>
    <cellStyle name="Calculation 2 2 4" xfId="753"/>
    <cellStyle name="Calculation 2 2 4 2" xfId="754"/>
    <cellStyle name="Calculation 2 2 4 2 2" xfId="21377"/>
    <cellStyle name="Calculation 2 2 4 3" xfId="755"/>
    <cellStyle name="Calculation 2 2 4 3 2" xfId="21376"/>
    <cellStyle name="Calculation 2 2 4 4" xfId="756"/>
    <cellStyle name="Calculation 2 2 4 4 2" xfId="21375"/>
    <cellStyle name="Calculation 2 2 4 5" xfId="21378"/>
    <cellStyle name="Calculation 2 2 5" xfId="757"/>
    <cellStyle name="Calculation 2 2 5 2" xfId="758"/>
    <cellStyle name="Calculation 2 2 5 2 2" xfId="21373"/>
    <cellStyle name="Calculation 2 2 5 3" xfId="759"/>
    <cellStyle name="Calculation 2 2 5 3 2" xfId="21372"/>
    <cellStyle name="Calculation 2 2 5 4" xfId="760"/>
    <cellStyle name="Calculation 2 2 5 4 2" xfId="21371"/>
    <cellStyle name="Calculation 2 2 5 5" xfId="21374"/>
    <cellStyle name="Calculation 2 2 6" xfId="761"/>
    <cellStyle name="Calculation 2 2 6 2" xfId="21370"/>
    <cellStyle name="Calculation 2 2 7" xfId="762"/>
    <cellStyle name="Calculation 2 2 7 2" xfId="21369"/>
    <cellStyle name="Calculation 2 2 8" xfId="763"/>
    <cellStyle name="Calculation 2 2 8 2" xfId="21368"/>
    <cellStyle name="Calculation 2 2 9" xfId="764"/>
    <cellStyle name="Calculation 2 2 9 2" xfId="21367"/>
    <cellStyle name="Calculation 2 3" xfId="765"/>
    <cellStyle name="Calculation 2 3 2" xfId="766"/>
    <cellStyle name="Calculation 2 3 2 2" xfId="21366"/>
    <cellStyle name="Calculation 2 3 3" xfId="767"/>
    <cellStyle name="Calculation 2 3 3 2" xfId="21365"/>
    <cellStyle name="Calculation 2 3 4" xfId="768"/>
    <cellStyle name="Calculation 2 3 4 2" xfId="21364"/>
    <cellStyle name="Calculation 2 3 5" xfId="769"/>
    <cellStyle name="Calculation 2 3 5 2" xfId="21363"/>
    <cellStyle name="Calculation 2 4" xfId="770"/>
    <cellStyle name="Calculation 2 4 2" xfId="771"/>
    <cellStyle name="Calculation 2 4 2 2" xfId="21362"/>
    <cellStyle name="Calculation 2 4 3" xfId="772"/>
    <cellStyle name="Calculation 2 4 3 2" xfId="21361"/>
    <cellStyle name="Calculation 2 4 4" xfId="773"/>
    <cellStyle name="Calculation 2 4 4 2" xfId="21360"/>
    <cellStyle name="Calculation 2 4 5" xfId="774"/>
    <cellStyle name="Calculation 2 4 5 2" xfId="21359"/>
    <cellStyle name="Calculation 2 5" xfId="775"/>
    <cellStyle name="Calculation 2 5 2" xfId="776"/>
    <cellStyle name="Calculation 2 5 2 2" xfId="21358"/>
    <cellStyle name="Calculation 2 5 3" xfId="777"/>
    <cellStyle name="Calculation 2 5 3 2" xfId="21357"/>
    <cellStyle name="Calculation 2 5 4" xfId="778"/>
    <cellStyle name="Calculation 2 5 4 2" xfId="21356"/>
    <cellStyle name="Calculation 2 5 5" xfId="779"/>
    <cellStyle name="Calculation 2 5 5 2" xfId="21355"/>
    <cellStyle name="Calculation 2 6" xfId="780"/>
    <cellStyle name="Calculation 2 6 2" xfId="781"/>
    <cellStyle name="Calculation 2 6 2 2" xfId="21354"/>
    <cellStyle name="Calculation 2 6 3" xfId="782"/>
    <cellStyle name="Calculation 2 6 3 2" xfId="21353"/>
    <cellStyle name="Calculation 2 6 4" xfId="783"/>
    <cellStyle name="Calculation 2 6 4 2" xfId="21352"/>
    <cellStyle name="Calculation 2 6 5" xfId="784"/>
    <cellStyle name="Calculation 2 6 5 2" xfId="21351"/>
    <cellStyle name="Calculation 2 7" xfId="785"/>
    <cellStyle name="Calculation 2 7 2" xfId="786"/>
    <cellStyle name="Calculation 2 7 2 2" xfId="21350"/>
    <cellStyle name="Calculation 2 7 3" xfId="787"/>
    <cellStyle name="Calculation 2 7 3 2" xfId="21349"/>
    <cellStyle name="Calculation 2 7 4" xfId="788"/>
    <cellStyle name="Calculation 2 7 4 2" xfId="21348"/>
    <cellStyle name="Calculation 2 7 5" xfId="789"/>
    <cellStyle name="Calculation 2 7 5 2" xfId="21347"/>
    <cellStyle name="Calculation 2 8" xfId="790"/>
    <cellStyle name="Calculation 2 8 2" xfId="791"/>
    <cellStyle name="Calculation 2 8 2 2" xfId="21346"/>
    <cellStyle name="Calculation 2 8 3" xfId="792"/>
    <cellStyle name="Calculation 2 8 3 2" xfId="21345"/>
    <cellStyle name="Calculation 2 8 4" xfId="793"/>
    <cellStyle name="Calculation 2 8 4 2" xfId="21344"/>
    <cellStyle name="Calculation 2 8 5" xfId="794"/>
    <cellStyle name="Calculation 2 8 5 2" xfId="21343"/>
    <cellStyle name="Calculation 2 9" xfId="795"/>
    <cellStyle name="Calculation 2 9 2" xfId="796"/>
    <cellStyle name="Calculation 2 9 2 2" xfId="21342"/>
    <cellStyle name="Calculation 2 9 3" xfId="797"/>
    <cellStyle name="Calculation 2 9 3 2" xfId="21341"/>
    <cellStyle name="Calculation 2 9 4" xfId="798"/>
    <cellStyle name="Calculation 2 9 4 2" xfId="21340"/>
    <cellStyle name="Calculation 2 9 5" xfId="799"/>
    <cellStyle name="Calculation 2 9 5 2" xfId="21339"/>
    <cellStyle name="Calculation 3" xfId="800"/>
    <cellStyle name="Calculation 3 2" xfId="801"/>
    <cellStyle name="Calculation 3 2 2" xfId="21337"/>
    <cellStyle name="Calculation 3 3" xfId="802"/>
    <cellStyle name="Calculation 3 3 2" xfId="21336"/>
    <cellStyle name="Calculation 3 4" xfId="21338"/>
    <cellStyle name="Calculation 4" xfId="803"/>
    <cellStyle name="Calculation 4 2" xfId="804"/>
    <cellStyle name="Calculation 4 2 2" xfId="21334"/>
    <cellStyle name="Calculation 4 3" xfId="805"/>
    <cellStyle name="Calculation 4 3 2" xfId="21333"/>
    <cellStyle name="Calculation 4 4" xfId="21335"/>
    <cellStyle name="Calculation 5" xfId="806"/>
    <cellStyle name="Calculation 5 2" xfId="807"/>
    <cellStyle name="Calculation 5 2 2" xfId="21331"/>
    <cellStyle name="Calculation 5 3" xfId="808"/>
    <cellStyle name="Calculation 5 3 2" xfId="21330"/>
    <cellStyle name="Calculation 5 4" xfId="21332"/>
    <cellStyle name="Calculation 6" xfId="809"/>
    <cellStyle name="Calculation 6 2" xfId="810"/>
    <cellStyle name="Calculation 6 2 2" xfId="21328"/>
    <cellStyle name="Calculation 6 3" xfId="811"/>
    <cellStyle name="Calculation 6 3 2" xfId="21327"/>
    <cellStyle name="Calculation 6 4" xfId="21329"/>
    <cellStyle name="Calculation 7" xfId="812"/>
    <cellStyle name="Calculation 7 2" xfId="21326"/>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2 8" xfId="21414"/>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11" xfId="21413"/>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10 2" xfId="21324"/>
    <cellStyle name="Gia's 11" xfId="21325"/>
    <cellStyle name="Gia's 2" xfId="9187"/>
    <cellStyle name="Gia's 2 2" xfId="21323"/>
    <cellStyle name="Gia's 3" xfId="9188"/>
    <cellStyle name="Gia's 3 2" xfId="21322"/>
    <cellStyle name="Gia's 4" xfId="9189"/>
    <cellStyle name="Gia's 4 2" xfId="21321"/>
    <cellStyle name="Gia's 5" xfId="9190"/>
    <cellStyle name="Gia's 5 2" xfId="21320"/>
    <cellStyle name="Gia's 6" xfId="9191"/>
    <cellStyle name="Gia's 6 2" xfId="21319"/>
    <cellStyle name="Gia's 7" xfId="9192"/>
    <cellStyle name="Gia's 7 2" xfId="21318"/>
    <cellStyle name="Gia's 8" xfId="9193"/>
    <cellStyle name="Gia's 8 2" xfId="21317"/>
    <cellStyle name="Gia's 9" xfId="9194"/>
    <cellStyle name="Gia's 9 2" xfId="21316"/>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greyed 2" xfId="21315"/>
    <cellStyle name="Header1" xfId="9222"/>
    <cellStyle name="Header1 2" xfId="9223"/>
    <cellStyle name="Header1 3" xfId="9224"/>
    <cellStyle name="Header2" xfId="9225"/>
    <cellStyle name="Header2 2" xfId="9226"/>
    <cellStyle name="Header2 2 2" xfId="21313"/>
    <cellStyle name="Header2 3" xfId="9227"/>
    <cellStyle name="Header2 3 2" xfId="21312"/>
    <cellStyle name="Header2 4" xfId="21314"/>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eadingTable 2" xfId="21311"/>
    <cellStyle name="highlightExposure" xfId="9323"/>
    <cellStyle name="highlightExposure 2" xfId="21310"/>
    <cellStyle name="highlightPercentage" xfId="9324"/>
    <cellStyle name="highlightPercentage 2" xfId="21309"/>
    <cellStyle name="highlightText" xfId="9325"/>
    <cellStyle name="highlightText 2" xfId="21308"/>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2 2" xfId="21306"/>
    <cellStyle name="Input 2 10 3" xfId="9336"/>
    <cellStyle name="Input 2 10 3 2" xfId="21305"/>
    <cellStyle name="Input 2 10 4" xfId="9337"/>
    <cellStyle name="Input 2 10 4 2" xfId="21304"/>
    <cellStyle name="Input 2 10 5" xfId="9338"/>
    <cellStyle name="Input 2 10 5 2" xfId="21303"/>
    <cellStyle name="Input 2 11" xfId="9339"/>
    <cellStyle name="Input 2 11 2" xfId="9340"/>
    <cellStyle name="Input 2 11 2 2" xfId="21301"/>
    <cellStyle name="Input 2 11 3" xfId="9341"/>
    <cellStyle name="Input 2 11 3 2" xfId="21300"/>
    <cellStyle name="Input 2 11 4" xfId="9342"/>
    <cellStyle name="Input 2 11 4 2" xfId="21299"/>
    <cellStyle name="Input 2 11 5" xfId="9343"/>
    <cellStyle name="Input 2 11 5 2" xfId="21298"/>
    <cellStyle name="Input 2 11 6" xfId="21302"/>
    <cellStyle name="Input 2 12" xfId="9344"/>
    <cellStyle name="Input 2 12 2" xfId="9345"/>
    <cellStyle name="Input 2 12 2 2" xfId="21296"/>
    <cellStyle name="Input 2 12 3" xfId="9346"/>
    <cellStyle name="Input 2 12 3 2" xfId="21295"/>
    <cellStyle name="Input 2 12 4" xfId="9347"/>
    <cellStyle name="Input 2 12 4 2" xfId="21294"/>
    <cellStyle name="Input 2 12 5" xfId="9348"/>
    <cellStyle name="Input 2 12 5 2" xfId="21293"/>
    <cellStyle name="Input 2 12 6" xfId="21297"/>
    <cellStyle name="Input 2 13" xfId="9349"/>
    <cellStyle name="Input 2 13 2" xfId="9350"/>
    <cellStyle name="Input 2 13 2 2" xfId="21291"/>
    <cellStyle name="Input 2 13 3" xfId="9351"/>
    <cellStyle name="Input 2 13 3 2" xfId="21290"/>
    <cellStyle name="Input 2 13 4" xfId="9352"/>
    <cellStyle name="Input 2 13 4 2" xfId="21289"/>
    <cellStyle name="Input 2 13 5" xfId="21292"/>
    <cellStyle name="Input 2 14" xfId="9353"/>
    <cellStyle name="Input 2 14 2" xfId="21288"/>
    <cellStyle name="Input 2 15" xfId="9354"/>
    <cellStyle name="Input 2 15 2" xfId="21287"/>
    <cellStyle name="Input 2 16" xfId="9355"/>
    <cellStyle name="Input 2 16 2" xfId="21286"/>
    <cellStyle name="Input 2 17" xfId="21307"/>
    <cellStyle name="Input 2 2" xfId="9356"/>
    <cellStyle name="Input 2 2 10" xfId="21285"/>
    <cellStyle name="Input 2 2 2" xfId="9357"/>
    <cellStyle name="Input 2 2 2 2" xfId="9358"/>
    <cellStyle name="Input 2 2 2 2 2" xfId="21283"/>
    <cellStyle name="Input 2 2 2 3" xfId="9359"/>
    <cellStyle name="Input 2 2 2 3 2" xfId="21282"/>
    <cellStyle name="Input 2 2 2 4" xfId="9360"/>
    <cellStyle name="Input 2 2 2 4 2" xfId="21281"/>
    <cellStyle name="Input 2 2 2 5" xfId="21284"/>
    <cellStyle name="Input 2 2 3" xfId="9361"/>
    <cellStyle name="Input 2 2 3 2" xfId="9362"/>
    <cellStyle name="Input 2 2 3 2 2" xfId="21279"/>
    <cellStyle name="Input 2 2 3 3" xfId="9363"/>
    <cellStyle name="Input 2 2 3 3 2" xfId="21278"/>
    <cellStyle name="Input 2 2 3 4" xfId="9364"/>
    <cellStyle name="Input 2 2 3 4 2" xfId="21277"/>
    <cellStyle name="Input 2 2 3 5" xfId="21280"/>
    <cellStyle name="Input 2 2 4" xfId="9365"/>
    <cellStyle name="Input 2 2 4 2" xfId="9366"/>
    <cellStyle name="Input 2 2 4 2 2" xfId="21275"/>
    <cellStyle name="Input 2 2 4 3" xfId="9367"/>
    <cellStyle name="Input 2 2 4 3 2" xfId="21274"/>
    <cellStyle name="Input 2 2 4 4" xfId="9368"/>
    <cellStyle name="Input 2 2 4 4 2" xfId="21273"/>
    <cellStyle name="Input 2 2 4 5" xfId="21276"/>
    <cellStyle name="Input 2 2 5" xfId="9369"/>
    <cellStyle name="Input 2 2 5 2" xfId="9370"/>
    <cellStyle name="Input 2 2 5 2 2" xfId="21271"/>
    <cellStyle name="Input 2 2 5 3" xfId="9371"/>
    <cellStyle name="Input 2 2 5 3 2" xfId="21270"/>
    <cellStyle name="Input 2 2 5 4" xfId="9372"/>
    <cellStyle name="Input 2 2 5 4 2" xfId="21269"/>
    <cellStyle name="Input 2 2 5 5" xfId="21272"/>
    <cellStyle name="Input 2 2 6" xfId="9373"/>
    <cellStyle name="Input 2 2 6 2" xfId="21268"/>
    <cellStyle name="Input 2 2 7" xfId="9374"/>
    <cellStyle name="Input 2 2 7 2" xfId="21267"/>
    <cellStyle name="Input 2 2 8" xfId="9375"/>
    <cellStyle name="Input 2 2 8 2" xfId="21266"/>
    <cellStyle name="Input 2 2 9" xfId="9376"/>
    <cellStyle name="Input 2 2 9 2" xfId="21265"/>
    <cellStyle name="Input 2 3" xfId="9377"/>
    <cellStyle name="Input 2 3 2" xfId="9378"/>
    <cellStyle name="Input 2 3 2 2" xfId="21264"/>
    <cellStyle name="Input 2 3 3" xfId="9379"/>
    <cellStyle name="Input 2 3 3 2" xfId="21263"/>
    <cellStyle name="Input 2 3 4" xfId="9380"/>
    <cellStyle name="Input 2 3 4 2" xfId="21262"/>
    <cellStyle name="Input 2 3 5" xfId="9381"/>
    <cellStyle name="Input 2 3 5 2" xfId="21261"/>
    <cellStyle name="Input 2 4" xfId="9382"/>
    <cellStyle name="Input 2 4 2" xfId="9383"/>
    <cellStyle name="Input 2 4 2 2" xfId="21260"/>
    <cellStyle name="Input 2 4 3" xfId="9384"/>
    <cellStyle name="Input 2 4 3 2" xfId="21259"/>
    <cellStyle name="Input 2 4 4" xfId="9385"/>
    <cellStyle name="Input 2 4 4 2" xfId="21258"/>
    <cellStyle name="Input 2 4 5" xfId="9386"/>
    <cellStyle name="Input 2 4 5 2" xfId="21257"/>
    <cellStyle name="Input 2 5" xfId="9387"/>
    <cellStyle name="Input 2 5 2" xfId="9388"/>
    <cellStyle name="Input 2 5 2 2" xfId="21256"/>
    <cellStyle name="Input 2 5 3" xfId="9389"/>
    <cellStyle name="Input 2 5 3 2" xfId="21255"/>
    <cellStyle name="Input 2 5 4" xfId="9390"/>
    <cellStyle name="Input 2 5 4 2" xfId="21254"/>
    <cellStyle name="Input 2 5 5" xfId="9391"/>
    <cellStyle name="Input 2 5 5 2" xfId="21253"/>
    <cellStyle name="Input 2 6" xfId="9392"/>
    <cellStyle name="Input 2 6 2" xfId="9393"/>
    <cellStyle name="Input 2 6 2 2" xfId="21252"/>
    <cellStyle name="Input 2 6 3" xfId="9394"/>
    <cellStyle name="Input 2 6 3 2" xfId="21251"/>
    <cellStyle name="Input 2 6 4" xfId="9395"/>
    <cellStyle name="Input 2 6 4 2" xfId="21250"/>
    <cellStyle name="Input 2 6 5" xfId="9396"/>
    <cellStyle name="Input 2 6 5 2" xfId="21249"/>
    <cellStyle name="Input 2 7" xfId="9397"/>
    <cellStyle name="Input 2 7 2" xfId="9398"/>
    <cellStyle name="Input 2 7 2 2" xfId="21248"/>
    <cellStyle name="Input 2 7 3" xfId="9399"/>
    <cellStyle name="Input 2 7 3 2" xfId="21247"/>
    <cellStyle name="Input 2 7 4" xfId="9400"/>
    <cellStyle name="Input 2 7 4 2" xfId="21246"/>
    <cellStyle name="Input 2 7 5" xfId="9401"/>
    <cellStyle name="Input 2 7 5 2" xfId="21245"/>
    <cellStyle name="Input 2 8" xfId="9402"/>
    <cellStyle name="Input 2 8 2" xfId="9403"/>
    <cellStyle name="Input 2 8 2 2" xfId="21244"/>
    <cellStyle name="Input 2 8 3" xfId="9404"/>
    <cellStyle name="Input 2 8 3 2" xfId="21243"/>
    <cellStyle name="Input 2 8 4" xfId="9405"/>
    <cellStyle name="Input 2 8 4 2" xfId="21242"/>
    <cellStyle name="Input 2 8 5" xfId="9406"/>
    <cellStyle name="Input 2 8 5 2" xfId="21241"/>
    <cellStyle name="Input 2 9" xfId="9407"/>
    <cellStyle name="Input 2 9 2" xfId="9408"/>
    <cellStyle name="Input 2 9 2 2" xfId="21240"/>
    <cellStyle name="Input 2 9 3" xfId="9409"/>
    <cellStyle name="Input 2 9 3 2" xfId="21239"/>
    <cellStyle name="Input 2 9 4" xfId="9410"/>
    <cellStyle name="Input 2 9 4 2" xfId="21238"/>
    <cellStyle name="Input 2 9 5" xfId="9411"/>
    <cellStyle name="Input 2 9 5 2" xfId="21237"/>
    <cellStyle name="Input 3" xfId="9412"/>
    <cellStyle name="Input 3 2" xfId="9413"/>
    <cellStyle name="Input 3 2 2" xfId="21235"/>
    <cellStyle name="Input 3 3" xfId="9414"/>
    <cellStyle name="Input 3 3 2" xfId="21234"/>
    <cellStyle name="Input 3 4" xfId="21236"/>
    <cellStyle name="Input 4" xfId="9415"/>
    <cellStyle name="Input 4 2" xfId="9416"/>
    <cellStyle name="Input 4 2 2" xfId="21232"/>
    <cellStyle name="Input 4 3" xfId="9417"/>
    <cellStyle name="Input 4 3 2" xfId="21231"/>
    <cellStyle name="Input 4 4" xfId="21233"/>
    <cellStyle name="Input 5" xfId="9418"/>
    <cellStyle name="Input 5 2" xfId="9419"/>
    <cellStyle name="Input 5 2 2" xfId="21229"/>
    <cellStyle name="Input 5 3" xfId="9420"/>
    <cellStyle name="Input 5 3 2" xfId="21228"/>
    <cellStyle name="Input 5 4" xfId="21230"/>
    <cellStyle name="Input 6" xfId="9421"/>
    <cellStyle name="Input 6 2" xfId="9422"/>
    <cellStyle name="Input 6 2 2" xfId="21226"/>
    <cellStyle name="Input 6 3" xfId="9423"/>
    <cellStyle name="Input 6 3 2" xfId="21225"/>
    <cellStyle name="Input 6 4" xfId="21227"/>
    <cellStyle name="Input 7" xfId="9424"/>
    <cellStyle name="Input 7 2" xfId="21224"/>
    <cellStyle name="inputExposure" xfId="9425"/>
    <cellStyle name="inputExposure 2" xfId="21223"/>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1410"/>
    <cellStyle name="Normal 122" xfId="20960"/>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sestdy draft" xfId="15"/>
    <cellStyle name="Normal_Casestdy draft 2" xfId="9"/>
    <cellStyle name="Normalny_Eksport 2000 - F" xfId="20382"/>
    <cellStyle name="Note 2" xfId="20383"/>
    <cellStyle name="Note 2 10" xfId="20384"/>
    <cellStyle name="Note 2 10 2" xfId="20385"/>
    <cellStyle name="Note 2 10 2 2" xfId="21221"/>
    <cellStyle name="Note 2 10 3" xfId="20386"/>
    <cellStyle name="Note 2 10 3 2" xfId="21220"/>
    <cellStyle name="Note 2 10 4" xfId="20387"/>
    <cellStyle name="Note 2 10 4 2" xfId="21219"/>
    <cellStyle name="Note 2 10 5" xfId="20388"/>
    <cellStyle name="Note 2 10 5 2" xfId="21218"/>
    <cellStyle name="Note 2 11" xfId="20389"/>
    <cellStyle name="Note 2 11 2" xfId="20390"/>
    <cellStyle name="Note 2 11 2 2" xfId="21217"/>
    <cellStyle name="Note 2 11 3" xfId="20391"/>
    <cellStyle name="Note 2 11 3 2" xfId="21216"/>
    <cellStyle name="Note 2 11 4" xfId="20392"/>
    <cellStyle name="Note 2 11 4 2" xfId="21215"/>
    <cellStyle name="Note 2 11 5" xfId="20393"/>
    <cellStyle name="Note 2 11 5 2" xfId="21214"/>
    <cellStyle name="Note 2 12" xfId="20394"/>
    <cellStyle name="Note 2 12 2" xfId="20395"/>
    <cellStyle name="Note 2 12 2 2" xfId="21213"/>
    <cellStyle name="Note 2 12 3" xfId="20396"/>
    <cellStyle name="Note 2 12 3 2" xfId="21212"/>
    <cellStyle name="Note 2 12 4" xfId="20397"/>
    <cellStyle name="Note 2 12 4 2" xfId="21211"/>
    <cellStyle name="Note 2 12 5" xfId="20398"/>
    <cellStyle name="Note 2 12 5 2" xfId="21210"/>
    <cellStyle name="Note 2 13" xfId="20399"/>
    <cellStyle name="Note 2 13 2" xfId="20400"/>
    <cellStyle name="Note 2 13 2 2" xfId="21209"/>
    <cellStyle name="Note 2 13 3" xfId="20401"/>
    <cellStyle name="Note 2 13 3 2" xfId="21208"/>
    <cellStyle name="Note 2 13 4" xfId="20402"/>
    <cellStyle name="Note 2 13 4 2" xfId="21207"/>
    <cellStyle name="Note 2 13 5" xfId="20403"/>
    <cellStyle name="Note 2 13 5 2" xfId="21206"/>
    <cellStyle name="Note 2 14" xfId="20404"/>
    <cellStyle name="Note 2 14 2" xfId="20405"/>
    <cellStyle name="Note 2 14 2 2" xfId="21204"/>
    <cellStyle name="Note 2 14 3" xfId="21205"/>
    <cellStyle name="Note 2 15" xfId="20406"/>
    <cellStyle name="Note 2 15 2" xfId="20407"/>
    <cellStyle name="Note 2 15 2 2" xfId="21203"/>
    <cellStyle name="Note 2 16" xfId="20408"/>
    <cellStyle name="Note 2 16 2" xfId="21202"/>
    <cellStyle name="Note 2 17" xfId="20409"/>
    <cellStyle name="Note 2 17 2" xfId="21201"/>
    <cellStyle name="Note 2 18" xfId="21222"/>
    <cellStyle name="Note 2 2" xfId="20410"/>
    <cellStyle name="Note 2 2 10" xfId="20411"/>
    <cellStyle name="Note 2 2 10 2" xfId="21199"/>
    <cellStyle name="Note 2 2 11" xfId="21200"/>
    <cellStyle name="Note 2 2 2" xfId="20412"/>
    <cellStyle name="Note 2 2 2 2" xfId="20413"/>
    <cellStyle name="Note 2 2 2 2 2" xfId="21197"/>
    <cellStyle name="Note 2 2 2 3" xfId="20414"/>
    <cellStyle name="Note 2 2 2 3 2" xfId="21196"/>
    <cellStyle name="Note 2 2 2 4" xfId="20415"/>
    <cellStyle name="Note 2 2 2 4 2" xfId="21195"/>
    <cellStyle name="Note 2 2 2 5" xfId="20416"/>
    <cellStyle name="Note 2 2 2 5 2" xfId="21194"/>
    <cellStyle name="Note 2 2 2 6" xfId="21198"/>
    <cellStyle name="Note 2 2 3" xfId="20417"/>
    <cellStyle name="Note 2 2 3 2" xfId="20418"/>
    <cellStyle name="Note 2 2 3 2 2" xfId="21193"/>
    <cellStyle name="Note 2 2 3 3" xfId="20419"/>
    <cellStyle name="Note 2 2 3 3 2" xfId="21192"/>
    <cellStyle name="Note 2 2 3 4" xfId="20420"/>
    <cellStyle name="Note 2 2 3 4 2" xfId="21191"/>
    <cellStyle name="Note 2 2 3 5" xfId="20421"/>
    <cellStyle name="Note 2 2 3 5 2" xfId="21190"/>
    <cellStyle name="Note 2 2 4" xfId="20422"/>
    <cellStyle name="Note 2 2 4 2" xfId="20423"/>
    <cellStyle name="Note 2 2 4 2 2" xfId="21188"/>
    <cellStyle name="Note 2 2 4 3" xfId="20424"/>
    <cellStyle name="Note 2 2 4 3 2" xfId="21187"/>
    <cellStyle name="Note 2 2 4 4" xfId="20425"/>
    <cellStyle name="Note 2 2 4 4 2" xfId="21186"/>
    <cellStyle name="Note 2 2 4 5" xfId="21189"/>
    <cellStyle name="Note 2 2 5" xfId="20426"/>
    <cellStyle name="Note 2 2 5 2" xfId="20427"/>
    <cellStyle name="Note 2 2 5 2 2" xfId="21184"/>
    <cellStyle name="Note 2 2 5 3" xfId="20428"/>
    <cellStyle name="Note 2 2 5 3 2" xfId="21183"/>
    <cellStyle name="Note 2 2 5 4" xfId="20429"/>
    <cellStyle name="Note 2 2 5 4 2" xfId="21182"/>
    <cellStyle name="Note 2 2 5 5" xfId="21185"/>
    <cellStyle name="Note 2 2 6" xfId="20430"/>
    <cellStyle name="Note 2 2 6 2" xfId="21181"/>
    <cellStyle name="Note 2 2 7" xfId="20431"/>
    <cellStyle name="Note 2 2 7 2" xfId="21180"/>
    <cellStyle name="Note 2 2 8" xfId="20432"/>
    <cellStyle name="Note 2 2 8 2" xfId="21179"/>
    <cellStyle name="Note 2 2 9" xfId="20433"/>
    <cellStyle name="Note 2 2 9 2" xfId="21178"/>
    <cellStyle name="Note 2 3" xfId="20434"/>
    <cellStyle name="Note 2 3 2" xfId="20435"/>
    <cellStyle name="Note 2 3 2 2" xfId="21177"/>
    <cellStyle name="Note 2 3 3" xfId="20436"/>
    <cellStyle name="Note 2 3 3 2" xfId="21176"/>
    <cellStyle name="Note 2 3 4" xfId="20437"/>
    <cellStyle name="Note 2 3 4 2" xfId="21175"/>
    <cellStyle name="Note 2 3 5" xfId="20438"/>
    <cellStyle name="Note 2 3 5 2" xfId="21174"/>
    <cellStyle name="Note 2 4" xfId="20439"/>
    <cellStyle name="Note 2 4 2" xfId="20440"/>
    <cellStyle name="Note 2 4 2 2" xfId="20441"/>
    <cellStyle name="Note 2 4 2 2 2" xfId="21173"/>
    <cellStyle name="Note 2 4 3" xfId="20442"/>
    <cellStyle name="Note 2 4 3 2" xfId="20443"/>
    <cellStyle name="Note 2 4 3 2 2" xfId="21172"/>
    <cellStyle name="Note 2 4 4" xfId="20444"/>
    <cellStyle name="Note 2 4 4 2" xfId="20445"/>
    <cellStyle name="Note 2 4 4 2 2" xfId="21171"/>
    <cellStyle name="Note 2 4 5" xfId="20446"/>
    <cellStyle name="Note 2 4 6" xfId="20447"/>
    <cellStyle name="Note 2 4 7" xfId="20448"/>
    <cellStyle name="Note 2 4 7 2" xfId="21170"/>
    <cellStyle name="Note 2 5" xfId="20449"/>
    <cellStyle name="Note 2 5 2" xfId="20450"/>
    <cellStyle name="Note 2 5 2 2" xfId="20451"/>
    <cellStyle name="Note 2 5 2 2 2" xfId="21169"/>
    <cellStyle name="Note 2 5 3" xfId="20452"/>
    <cellStyle name="Note 2 5 3 2" xfId="20453"/>
    <cellStyle name="Note 2 5 3 2 2" xfId="21168"/>
    <cellStyle name="Note 2 5 4" xfId="20454"/>
    <cellStyle name="Note 2 5 4 2" xfId="20455"/>
    <cellStyle name="Note 2 5 4 2 2" xfId="21167"/>
    <cellStyle name="Note 2 5 5" xfId="20456"/>
    <cellStyle name="Note 2 5 6" xfId="20457"/>
    <cellStyle name="Note 2 5 7" xfId="20458"/>
    <cellStyle name="Note 2 5 7 2" xfId="21166"/>
    <cellStyle name="Note 2 6" xfId="20459"/>
    <cellStyle name="Note 2 6 2" xfId="20460"/>
    <cellStyle name="Note 2 6 2 2" xfId="20461"/>
    <cellStyle name="Note 2 6 2 2 2" xfId="21165"/>
    <cellStyle name="Note 2 6 3" xfId="20462"/>
    <cellStyle name="Note 2 6 3 2" xfId="20463"/>
    <cellStyle name="Note 2 6 3 2 2" xfId="21164"/>
    <cellStyle name="Note 2 6 4" xfId="20464"/>
    <cellStyle name="Note 2 6 4 2" xfId="20465"/>
    <cellStyle name="Note 2 6 4 2 2" xfId="21163"/>
    <cellStyle name="Note 2 6 5" xfId="20466"/>
    <cellStyle name="Note 2 6 6" xfId="20467"/>
    <cellStyle name="Note 2 6 7" xfId="20468"/>
    <cellStyle name="Note 2 6 7 2" xfId="21162"/>
    <cellStyle name="Note 2 7" xfId="20469"/>
    <cellStyle name="Note 2 7 2" xfId="20470"/>
    <cellStyle name="Note 2 7 2 2" xfId="20471"/>
    <cellStyle name="Note 2 7 2 2 2" xfId="21161"/>
    <cellStyle name="Note 2 7 3" xfId="20472"/>
    <cellStyle name="Note 2 7 3 2" xfId="20473"/>
    <cellStyle name="Note 2 7 3 2 2" xfId="21160"/>
    <cellStyle name="Note 2 7 4" xfId="20474"/>
    <cellStyle name="Note 2 7 4 2" xfId="20475"/>
    <cellStyle name="Note 2 7 4 2 2" xfId="21159"/>
    <cellStyle name="Note 2 7 5" xfId="20476"/>
    <cellStyle name="Note 2 7 6" xfId="20477"/>
    <cellStyle name="Note 2 7 7" xfId="20478"/>
    <cellStyle name="Note 2 7 7 2" xfId="21158"/>
    <cellStyle name="Note 2 8" xfId="20479"/>
    <cellStyle name="Note 2 8 2" xfId="20480"/>
    <cellStyle name="Note 2 8 2 2" xfId="21157"/>
    <cellStyle name="Note 2 8 3" xfId="20481"/>
    <cellStyle name="Note 2 8 3 2" xfId="21156"/>
    <cellStyle name="Note 2 8 4" xfId="20482"/>
    <cellStyle name="Note 2 8 4 2" xfId="21155"/>
    <cellStyle name="Note 2 8 5" xfId="20483"/>
    <cellStyle name="Note 2 8 5 2" xfId="21154"/>
    <cellStyle name="Note 2 9" xfId="20484"/>
    <cellStyle name="Note 2 9 2" xfId="20485"/>
    <cellStyle name="Note 2 9 2 2" xfId="21153"/>
    <cellStyle name="Note 2 9 3" xfId="20486"/>
    <cellStyle name="Note 2 9 3 2" xfId="21152"/>
    <cellStyle name="Note 2 9 4" xfId="20487"/>
    <cellStyle name="Note 2 9 4 2" xfId="21151"/>
    <cellStyle name="Note 2 9 5" xfId="20488"/>
    <cellStyle name="Note 2 9 5 2" xfId="21150"/>
    <cellStyle name="Note 3 2" xfId="20489"/>
    <cellStyle name="Note 3 2 2" xfId="20490"/>
    <cellStyle name="Note 3 2 2 2" xfId="21148"/>
    <cellStyle name="Note 3 2 3" xfId="20491"/>
    <cellStyle name="Note 3 2 4" xfId="21149"/>
    <cellStyle name="Note 3 3" xfId="20492"/>
    <cellStyle name="Note 3 3 2" xfId="20493"/>
    <cellStyle name="Note 3 3 3" xfId="21147"/>
    <cellStyle name="Note 3 4" xfId="20494"/>
    <cellStyle name="Note 3 4 2" xfId="21146"/>
    <cellStyle name="Note 3 5" xfId="20495"/>
    <cellStyle name="Note 4 2" xfId="20496"/>
    <cellStyle name="Note 4 2 2" xfId="20497"/>
    <cellStyle name="Note 4 2 2 2" xfId="21144"/>
    <cellStyle name="Note 4 2 3" xfId="20498"/>
    <cellStyle name="Note 4 2 4" xfId="21145"/>
    <cellStyle name="Note 4 3" xfId="20499"/>
    <cellStyle name="Note 4 4" xfId="20500"/>
    <cellStyle name="Note 4 4 2" xfId="21143"/>
    <cellStyle name="Note 4 5" xfId="20501"/>
    <cellStyle name="Note 5" xfId="20502"/>
    <cellStyle name="Note 5 2" xfId="20503"/>
    <cellStyle name="Note 5 2 2" xfId="20504"/>
    <cellStyle name="Note 5 2 3" xfId="21141"/>
    <cellStyle name="Note 5 3" xfId="20505"/>
    <cellStyle name="Note 5 3 2" xfId="20506"/>
    <cellStyle name="Note 5 3 3" xfId="21140"/>
    <cellStyle name="Note 5 4" xfId="20507"/>
    <cellStyle name="Note 5 4 2" xfId="21139"/>
    <cellStyle name="Note 5 5" xfId="20508"/>
    <cellStyle name="Note 5 6" xfId="21142"/>
    <cellStyle name="Note 6" xfId="20509"/>
    <cellStyle name="Note 6 2" xfId="20510"/>
    <cellStyle name="Note 6 2 2" xfId="20511"/>
    <cellStyle name="Note 6 2 3" xfId="21137"/>
    <cellStyle name="Note 6 3" xfId="20512"/>
    <cellStyle name="Note 6 4" xfId="20513"/>
    <cellStyle name="Note 6 5" xfId="21138"/>
    <cellStyle name="Note 7" xfId="20514"/>
    <cellStyle name="Note 7 2" xfId="21136"/>
    <cellStyle name="Note 8" xfId="20515"/>
    <cellStyle name="Note 8 2" xfId="20516"/>
    <cellStyle name="Note 8 2 2" xfId="21134"/>
    <cellStyle name="Note 8 3" xfId="21135"/>
    <cellStyle name="Note 9" xfId="20517"/>
    <cellStyle name="Note 9 2" xfId="21133"/>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alExposure 2" xfId="21132"/>
    <cellStyle name="OptionHeading" xfId="20525"/>
    <cellStyle name="OptionHeading 2" xfId="20526"/>
    <cellStyle name="OptionHeading 3" xfId="20527"/>
    <cellStyle name="Output 2" xfId="20528"/>
    <cellStyle name="Output 2 10" xfId="20529"/>
    <cellStyle name="Output 2 10 2" xfId="20530"/>
    <cellStyle name="Output 2 10 2 2" xfId="21130"/>
    <cellStyle name="Output 2 10 3" xfId="20531"/>
    <cellStyle name="Output 2 10 3 2" xfId="21129"/>
    <cellStyle name="Output 2 10 4" xfId="20532"/>
    <cellStyle name="Output 2 10 4 2" xfId="21128"/>
    <cellStyle name="Output 2 10 5" xfId="20533"/>
    <cellStyle name="Output 2 10 5 2" xfId="21127"/>
    <cellStyle name="Output 2 11" xfId="20534"/>
    <cellStyle name="Output 2 11 2" xfId="20535"/>
    <cellStyle name="Output 2 11 2 2" xfId="21125"/>
    <cellStyle name="Output 2 11 3" xfId="20536"/>
    <cellStyle name="Output 2 11 3 2" xfId="21124"/>
    <cellStyle name="Output 2 11 4" xfId="20537"/>
    <cellStyle name="Output 2 11 4 2" xfId="21123"/>
    <cellStyle name="Output 2 11 5" xfId="20538"/>
    <cellStyle name="Output 2 11 5 2" xfId="21122"/>
    <cellStyle name="Output 2 11 6" xfId="21126"/>
    <cellStyle name="Output 2 12" xfId="20539"/>
    <cellStyle name="Output 2 12 2" xfId="20540"/>
    <cellStyle name="Output 2 12 2 2" xfId="21120"/>
    <cellStyle name="Output 2 12 3" xfId="20541"/>
    <cellStyle name="Output 2 12 3 2" xfId="21119"/>
    <cellStyle name="Output 2 12 4" xfId="20542"/>
    <cellStyle name="Output 2 12 4 2" xfId="21118"/>
    <cellStyle name="Output 2 12 5" xfId="20543"/>
    <cellStyle name="Output 2 12 5 2" xfId="21117"/>
    <cellStyle name="Output 2 12 6" xfId="21121"/>
    <cellStyle name="Output 2 13" xfId="20544"/>
    <cellStyle name="Output 2 13 2" xfId="20545"/>
    <cellStyle name="Output 2 13 2 2" xfId="21115"/>
    <cellStyle name="Output 2 13 3" xfId="20546"/>
    <cellStyle name="Output 2 13 3 2" xfId="21114"/>
    <cellStyle name="Output 2 13 4" xfId="20547"/>
    <cellStyle name="Output 2 13 4 2" xfId="21113"/>
    <cellStyle name="Output 2 13 5" xfId="21116"/>
    <cellStyle name="Output 2 14" xfId="20548"/>
    <cellStyle name="Output 2 14 2" xfId="21112"/>
    <cellStyle name="Output 2 15" xfId="20549"/>
    <cellStyle name="Output 2 15 2" xfId="21111"/>
    <cellStyle name="Output 2 16" xfId="20550"/>
    <cellStyle name="Output 2 16 2" xfId="21110"/>
    <cellStyle name="Output 2 17" xfId="21131"/>
    <cellStyle name="Output 2 2" xfId="20551"/>
    <cellStyle name="Output 2 2 10" xfId="21109"/>
    <cellStyle name="Output 2 2 2" xfId="20552"/>
    <cellStyle name="Output 2 2 2 2" xfId="20553"/>
    <cellStyle name="Output 2 2 2 2 2" xfId="21107"/>
    <cellStyle name="Output 2 2 2 3" xfId="20554"/>
    <cellStyle name="Output 2 2 2 3 2" xfId="21106"/>
    <cellStyle name="Output 2 2 2 4" xfId="20555"/>
    <cellStyle name="Output 2 2 2 4 2" xfId="21105"/>
    <cellStyle name="Output 2 2 2 5" xfId="21108"/>
    <cellStyle name="Output 2 2 3" xfId="20556"/>
    <cellStyle name="Output 2 2 3 2" xfId="20557"/>
    <cellStyle name="Output 2 2 3 2 2" xfId="21103"/>
    <cellStyle name="Output 2 2 3 3" xfId="20558"/>
    <cellStyle name="Output 2 2 3 3 2" xfId="21102"/>
    <cellStyle name="Output 2 2 3 4" xfId="20559"/>
    <cellStyle name="Output 2 2 3 4 2" xfId="21101"/>
    <cellStyle name="Output 2 2 3 5" xfId="21104"/>
    <cellStyle name="Output 2 2 4" xfId="20560"/>
    <cellStyle name="Output 2 2 4 2" xfId="20561"/>
    <cellStyle name="Output 2 2 4 2 2" xfId="21099"/>
    <cellStyle name="Output 2 2 4 3" xfId="20562"/>
    <cellStyle name="Output 2 2 4 3 2" xfId="21098"/>
    <cellStyle name="Output 2 2 4 4" xfId="20563"/>
    <cellStyle name="Output 2 2 4 4 2" xfId="21097"/>
    <cellStyle name="Output 2 2 4 5" xfId="21100"/>
    <cellStyle name="Output 2 2 5" xfId="20564"/>
    <cellStyle name="Output 2 2 5 2" xfId="20565"/>
    <cellStyle name="Output 2 2 5 2 2" xfId="21095"/>
    <cellStyle name="Output 2 2 5 3" xfId="20566"/>
    <cellStyle name="Output 2 2 5 3 2" xfId="21094"/>
    <cellStyle name="Output 2 2 5 4" xfId="20567"/>
    <cellStyle name="Output 2 2 5 4 2" xfId="21093"/>
    <cellStyle name="Output 2 2 5 5" xfId="21096"/>
    <cellStyle name="Output 2 2 6" xfId="20568"/>
    <cellStyle name="Output 2 2 6 2" xfId="21092"/>
    <cellStyle name="Output 2 2 7" xfId="20569"/>
    <cellStyle name="Output 2 2 7 2" xfId="21091"/>
    <cellStyle name="Output 2 2 8" xfId="20570"/>
    <cellStyle name="Output 2 2 8 2" xfId="21090"/>
    <cellStyle name="Output 2 2 9" xfId="20571"/>
    <cellStyle name="Output 2 2 9 2" xfId="21089"/>
    <cellStyle name="Output 2 3" xfId="20572"/>
    <cellStyle name="Output 2 3 2" xfId="20573"/>
    <cellStyle name="Output 2 3 2 2" xfId="21088"/>
    <cellStyle name="Output 2 3 3" xfId="20574"/>
    <cellStyle name="Output 2 3 3 2" xfId="21087"/>
    <cellStyle name="Output 2 3 4" xfId="20575"/>
    <cellStyle name="Output 2 3 4 2" xfId="21086"/>
    <cellStyle name="Output 2 3 5" xfId="20576"/>
    <cellStyle name="Output 2 3 5 2" xfId="21085"/>
    <cellStyle name="Output 2 4" xfId="20577"/>
    <cellStyle name="Output 2 4 2" xfId="20578"/>
    <cellStyle name="Output 2 4 2 2" xfId="21084"/>
    <cellStyle name="Output 2 4 3" xfId="20579"/>
    <cellStyle name="Output 2 4 3 2" xfId="21083"/>
    <cellStyle name="Output 2 4 4" xfId="20580"/>
    <cellStyle name="Output 2 4 4 2" xfId="21082"/>
    <cellStyle name="Output 2 4 5" xfId="20581"/>
    <cellStyle name="Output 2 4 5 2" xfId="21081"/>
    <cellStyle name="Output 2 5" xfId="20582"/>
    <cellStyle name="Output 2 5 2" xfId="20583"/>
    <cellStyle name="Output 2 5 2 2" xfId="21080"/>
    <cellStyle name="Output 2 5 3" xfId="20584"/>
    <cellStyle name="Output 2 5 3 2" xfId="21079"/>
    <cellStyle name="Output 2 5 4" xfId="20585"/>
    <cellStyle name="Output 2 5 4 2" xfId="21078"/>
    <cellStyle name="Output 2 5 5" xfId="20586"/>
    <cellStyle name="Output 2 5 5 2" xfId="21077"/>
    <cellStyle name="Output 2 6" xfId="20587"/>
    <cellStyle name="Output 2 6 2" xfId="20588"/>
    <cellStyle name="Output 2 6 2 2" xfId="21076"/>
    <cellStyle name="Output 2 6 3" xfId="20589"/>
    <cellStyle name="Output 2 6 3 2" xfId="21075"/>
    <cellStyle name="Output 2 6 4" xfId="20590"/>
    <cellStyle name="Output 2 6 4 2" xfId="21074"/>
    <cellStyle name="Output 2 6 5" xfId="20591"/>
    <cellStyle name="Output 2 6 5 2" xfId="21073"/>
    <cellStyle name="Output 2 7" xfId="20592"/>
    <cellStyle name="Output 2 7 2" xfId="20593"/>
    <cellStyle name="Output 2 7 2 2" xfId="21072"/>
    <cellStyle name="Output 2 7 3" xfId="20594"/>
    <cellStyle name="Output 2 7 3 2" xfId="21071"/>
    <cellStyle name="Output 2 7 4" xfId="20595"/>
    <cellStyle name="Output 2 7 4 2" xfId="21070"/>
    <cellStyle name="Output 2 7 5" xfId="20596"/>
    <cellStyle name="Output 2 7 5 2" xfId="21069"/>
    <cellStyle name="Output 2 8" xfId="20597"/>
    <cellStyle name="Output 2 8 2" xfId="20598"/>
    <cellStyle name="Output 2 8 2 2" xfId="21068"/>
    <cellStyle name="Output 2 8 3" xfId="20599"/>
    <cellStyle name="Output 2 8 3 2" xfId="21067"/>
    <cellStyle name="Output 2 8 4" xfId="20600"/>
    <cellStyle name="Output 2 8 4 2" xfId="21066"/>
    <cellStyle name="Output 2 8 5" xfId="20601"/>
    <cellStyle name="Output 2 8 5 2" xfId="21065"/>
    <cellStyle name="Output 2 9" xfId="20602"/>
    <cellStyle name="Output 2 9 2" xfId="20603"/>
    <cellStyle name="Output 2 9 2 2" xfId="21064"/>
    <cellStyle name="Output 2 9 3" xfId="20604"/>
    <cellStyle name="Output 2 9 3 2" xfId="21063"/>
    <cellStyle name="Output 2 9 4" xfId="20605"/>
    <cellStyle name="Output 2 9 4 2" xfId="21062"/>
    <cellStyle name="Output 2 9 5" xfId="20606"/>
    <cellStyle name="Output 2 9 5 2" xfId="21061"/>
    <cellStyle name="Output 3" xfId="20607"/>
    <cellStyle name="Output 3 2" xfId="20608"/>
    <cellStyle name="Output 3 2 2" xfId="21059"/>
    <cellStyle name="Output 3 3" xfId="20609"/>
    <cellStyle name="Output 3 3 2" xfId="21058"/>
    <cellStyle name="Output 3 4" xfId="21060"/>
    <cellStyle name="Output 4" xfId="20610"/>
    <cellStyle name="Output 4 2" xfId="20611"/>
    <cellStyle name="Output 4 2 2" xfId="21056"/>
    <cellStyle name="Output 4 3" xfId="20612"/>
    <cellStyle name="Output 4 3 2" xfId="21055"/>
    <cellStyle name="Output 4 4" xfId="21057"/>
    <cellStyle name="Output 5" xfId="20613"/>
    <cellStyle name="Output 5 2" xfId="20614"/>
    <cellStyle name="Output 5 2 2" xfId="21053"/>
    <cellStyle name="Output 5 3" xfId="20615"/>
    <cellStyle name="Output 5 3 2" xfId="21052"/>
    <cellStyle name="Output 5 4" xfId="21054"/>
    <cellStyle name="Output 6" xfId="20616"/>
    <cellStyle name="Output 6 2" xfId="20617"/>
    <cellStyle name="Output 6 2 2" xfId="21050"/>
    <cellStyle name="Output 6 3" xfId="20618"/>
    <cellStyle name="Output 6 3 2" xfId="21049"/>
    <cellStyle name="Output 6 4" xfId="21051"/>
    <cellStyle name="Output 7" xfId="20619"/>
    <cellStyle name="Output 7 2" xfId="21048"/>
    <cellStyle name="Percen - Style1" xfId="20620"/>
    <cellStyle name="Percent" xfId="20961"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Exposure 2" xfId="21047"/>
    <cellStyle name="showParameterE" xfId="20787"/>
    <cellStyle name="showParameterE 2" xfId="21046"/>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Style 9" xfId="21411"/>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2 2" xfId="21044"/>
    <cellStyle name="Total 2 10 3" xfId="20826"/>
    <cellStyle name="Total 2 10 3 2" xfId="21043"/>
    <cellStyle name="Total 2 10 4" xfId="20827"/>
    <cellStyle name="Total 2 10 4 2" xfId="21042"/>
    <cellStyle name="Total 2 10 5" xfId="20828"/>
    <cellStyle name="Total 2 10 5 2" xfId="21041"/>
    <cellStyle name="Total 2 11" xfId="20829"/>
    <cellStyle name="Total 2 11 2" xfId="20830"/>
    <cellStyle name="Total 2 11 2 2" xfId="21039"/>
    <cellStyle name="Total 2 11 3" xfId="20831"/>
    <cellStyle name="Total 2 11 3 2" xfId="21038"/>
    <cellStyle name="Total 2 11 4" xfId="20832"/>
    <cellStyle name="Total 2 11 4 2" xfId="21037"/>
    <cellStyle name="Total 2 11 5" xfId="20833"/>
    <cellStyle name="Total 2 11 5 2" xfId="21036"/>
    <cellStyle name="Total 2 11 6" xfId="21040"/>
    <cellStyle name="Total 2 12" xfId="20834"/>
    <cellStyle name="Total 2 12 2" xfId="20835"/>
    <cellStyle name="Total 2 12 2 2" xfId="21034"/>
    <cellStyle name="Total 2 12 3" xfId="20836"/>
    <cellStyle name="Total 2 12 3 2" xfId="21033"/>
    <cellStyle name="Total 2 12 4" xfId="20837"/>
    <cellStyle name="Total 2 12 4 2" xfId="21032"/>
    <cellStyle name="Total 2 12 5" xfId="20838"/>
    <cellStyle name="Total 2 12 5 2" xfId="21031"/>
    <cellStyle name="Total 2 12 6" xfId="21035"/>
    <cellStyle name="Total 2 13" xfId="20839"/>
    <cellStyle name="Total 2 13 2" xfId="20840"/>
    <cellStyle name="Total 2 13 2 2" xfId="21029"/>
    <cellStyle name="Total 2 13 3" xfId="20841"/>
    <cellStyle name="Total 2 13 3 2" xfId="21028"/>
    <cellStyle name="Total 2 13 4" xfId="20842"/>
    <cellStyle name="Total 2 13 4 2" xfId="21027"/>
    <cellStyle name="Total 2 13 5" xfId="21030"/>
    <cellStyle name="Total 2 14" xfId="20843"/>
    <cellStyle name="Total 2 14 2" xfId="21026"/>
    <cellStyle name="Total 2 15" xfId="20844"/>
    <cellStyle name="Total 2 15 2" xfId="21025"/>
    <cellStyle name="Total 2 16" xfId="20845"/>
    <cellStyle name="Total 2 16 2" xfId="21024"/>
    <cellStyle name="Total 2 17" xfId="21045"/>
    <cellStyle name="Total 2 2" xfId="20846"/>
    <cellStyle name="Total 2 2 10" xfId="21023"/>
    <cellStyle name="Total 2 2 2" xfId="20847"/>
    <cellStyle name="Total 2 2 2 2" xfId="20848"/>
    <cellStyle name="Total 2 2 2 2 2" xfId="21021"/>
    <cellStyle name="Total 2 2 2 3" xfId="20849"/>
    <cellStyle name="Total 2 2 2 3 2" xfId="21020"/>
    <cellStyle name="Total 2 2 2 4" xfId="20850"/>
    <cellStyle name="Total 2 2 2 4 2" xfId="21019"/>
    <cellStyle name="Total 2 2 2 5" xfId="21022"/>
    <cellStyle name="Total 2 2 3" xfId="20851"/>
    <cellStyle name="Total 2 2 3 2" xfId="20852"/>
    <cellStyle name="Total 2 2 3 2 2" xfId="21017"/>
    <cellStyle name="Total 2 2 3 3" xfId="20853"/>
    <cellStyle name="Total 2 2 3 3 2" xfId="21016"/>
    <cellStyle name="Total 2 2 3 4" xfId="20854"/>
    <cellStyle name="Total 2 2 3 4 2" xfId="21015"/>
    <cellStyle name="Total 2 2 3 5" xfId="21018"/>
    <cellStyle name="Total 2 2 4" xfId="20855"/>
    <cellStyle name="Total 2 2 4 2" xfId="20856"/>
    <cellStyle name="Total 2 2 4 2 2" xfId="21013"/>
    <cellStyle name="Total 2 2 4 3" xfId="20857"/>
    <cellStyle name="Total 2 2 4 3 2" xfId="21012"/>
    <cellStyle name="Total 2 2 4 4" xfId="20858"/>
    <cellStyle name="Total 2 2 4 4 2" xfId="21011"/>
    <cellStyle name="Total 2 2 4 5" xfId="21014"/>
    <cellStyle name="Total 2 2 5" xfId="20859"/>
    <cellStyle name="Total 2 2 5 2" xfId="20860"/>
    <cellStyle name="Total 2 2 5 2 2" xfId="21009"/>
    <cellStyle name="Total 2 2 5 3" xfId="20861"/>
    <cellStyle name="Total 2 2 5 3 2" xfId="21008"/>
    <cellStyle name="Total 2 2 5 4" xfId="20862"/>
    <cellStyle name="Total 2 2 5 4 2" xfId="21007"/>
    <cellStyle name="Total 2 2 5 5" xfId="21010"/>
    <cellStyle name="Total 2 2 6" xfId="20863"/>
    <cellStyle name="Total 2 2 6 2" xfId="21006"/>
    <cellStyle name="Total 2 2 7" xfId="20864"/>
    <cellStyle name="Total 2 2 7 2" xfId="21005"/>
    <cellStyle name="Total 2 2 8" xfId="20865"/>
    <cellStyle name="Total 2 2 8 2" xfId="21004"/>
    <cellStyle name="Total 2 2 9" xfId="20866"/>
    <cellStyle name="Total 2 2 9 2" xfId="21003"/>
    <cellStyle name="Total 2 3" xfId="20867"/>
    <cellStyle name="Total 2 3 2" xfId="20868"/>
    <cellStyle name="Total 2 3 2 2" xfId="21002"/>
    <cellStyle name="Total 2 3 3" xfId="20869"/>
    <cellStyle name="Total 2 3 3 2" xfId="21001"/>
    <cellStyle name="Total 2 3 4" xfId="20870"/>
    <cellStyle name="Total 2 3 4 2" xfId="21000"/>
    <cellStyle name="Total 2 3 5" xfId="20871"/>
    <cellStyle name="Total 2 3 5 2" xfId="20999"/>
    <cellStyle name="Total 2 4" xfId="20872"/>
    <cellStyle name="Total 2 4 2" xfId="20873"/>
    <cellStyle name="Total 2 4 2 2" xfId="20998"/>
    <cellStyle name="Total 2 4 3" xfId="20874"/>
    <cellStyle name="Total 2 4 3 2" xfId="20997"/>
    <cellStyle name="Total 2 4 4" xfId="20875"/>
    <cellStyle name="Total 2 4 4 2" xfId="20996"/>
    <cellStyle name="Total 2 4 5" xfId="20876"/>
    <cellStyle name="Total 2 4 5 2" xfId="20995"/>
    <cellStyle name="Total 2 5" xfId="20877"/>
    <cellStyle name="Total 2 5 2" xfId="20878"/>
    <cellStyle name="Total 2 5 2 2" xfId="20994"/>
    <cellStyle name="Total 2 5 3" xfId="20879"/>
    <cellStyle name="Total 2 5 3 2" xfId="20993"/>
    <cellStyle name="Total 2 5 4" xfId="20880"/>
    <cellStyle name="Total 2 5 4 2" xfId="20992"/>
    <cellStyle name="Total 2 5 5" xfId="20881"/>
    <cellStyle name="Total 2 5 5 2" xfId="20991"/>
    <cellStyle name="Total 2 6" xfId="20882"/>
    <cellStyle name="Total 2 6 2" xfId="20883"/>
    <cellStyle name="Total 2 6 2 2" xfId="20990"/>
    <cellStyle name="Total 2 6 3" xfId="20884"/>
    <cellStyle name="Total 2 6 3 2" xfId="20989"/>
    <cellStyle name="Total 2 6 4" xfId="20885"/>
    <cellStyle name="Total 2 6 4 2" xfId="20988"/>
    <cellStyle name="Total 2 6 5" xfId="20886"/>
    <cellStyle name="Total 2 6 5 2" xfId="20987"/>
    <cellStyle name="Total 2 7" xfId="20887"/>
    <cellStyle name="Total 2 7 2" xfId="20888"/>
    <cellStyle name="Total 2 7 2 2" xfId="20986"/>
    <cellStyle name="Total 2 7 3" xfId="20889"/>
    <cellStyle name="Total 2 7 3 2" xfId="20985"/>
    <cellStyle name="Total 2 7 4" xfId="20890"/>
    <cellStyle name="Total 2 7 4 2" xfId="20984"/>
    <cellStyle name="Total 2 7 5" xfId="20891"/>
    <cellStyle name="Total 2 7 5 2" xfId="20983"/>
    <cellStyle name="Total 2 8" xfId="20892"/>
    <cellStyle name="Total 2 8 2" xfId="20893"/>
    <cellStyle name="Total 2 8 2 2" xfId="20982"/>
    <cellStyle name="Total 2 8 3" xfId="20894"/>
    <cellStyle name="Total 2 8 3 2" xfId="20981"/>
    <cellStyle name="Total 2 8 4" xfId="20895"/>
    <cellStyle name="Total 2 8 4 2" xfId="20980"/>
    <cellStyle name="Total 2 8 5" xfId="20896"/>
    <cellStyle name="Total 2 8 5 2" xfId="20979"/>
    <cellStyle name="Total 2 9" xfId="20897"/>
    <cellStyle name="Total 2 9 2" xfId="20898"/>
    <cellStyle name="Total 2 9 2 2" xfId="20978"/>
    <cellStyle name="Total 2 9 3" xfId="20899"/>
    <cellStyle name="Total 2 9 3 2" xfId="20977"/>
    <cellStyle name="Total 2 9 4" xfId="20900"/>
    <cellStyle name="Total 2 9 4 2" xfId="20976"/>
    <cellStyle name="Total 2 9 5" xfId="20901"/>
    <cellStyle name="Total 2 9 5 2" xfId="20975"/>
    <cellStyle name="Total 3" xfId="20902"/>
    <cellStyle name="Total 3 2" xfId="20903"/>
    <cellStyle name="Total 3 2 2" xfId="20973"/>
    <cellStyle name="Total 3 3" xfId="20904"/>
    <cellStyle name="Total 3 3 2" xfId="20972"/>
    <cellStyle name="Total 3 4" xfId="20974"/>
    <cellStyle name="Total 4" xfId="20905"/>
    <cellStyle name="Total 4 2" xfId="20906"/>
    <cellStyle name="Total 4 2 2" xfId="20970"/>
    <cellStyle name="Total 4 3" xfId="20907"/>
    <cellStyle name="Total 4 3 2" xfId="20969"/>
    <cellStyle name="Total 4 4" xfId="20971"/>
    <cellStyle name="Total 5" xfId="20908"/>
    <cellStyle name="Total 5 2" xfId="20909"/>
    <cellStyle name="Total 5 2 2" xfId="20967"/>
    <cellStyle name="Total 5 3" xfId="20910"/>
    <cellStyle name="Total 5 3 2" xfId="20966"/>
    <cellStyle name="Total 5 4" xfId="20968"/>
    <cellStyle name="Total 6" xfId="20911"/>
    <cellStyle name="Total 6 2" xfId="20912"/>
    <cellStyle name="Total 6 2 2" xfId="20964"/>
    <cellStyle name="Total 6 3" xfId="20913"/>
    <cellStyle name="Total 6 3 2" xfId="20963"/>
    <cellStyle name="Total 6 4" xfId="20965"/>
    <cellStyle name="Total 7" xfId="20914"/>
    <cellStyle name="Total 7 2" xfId="20962"/>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a:extLst>
            <a:ext uri="{FF2B5EF4-FFF2-40B4-BE49-F238E27FC236}">
              <a16:creationId xmlns:a16="http://schemas.microsoft.com/office/drawing/2014/main" id="{00000000-0008-0000-0C00-000003000000}"/>
            </a:ext>
          </a:extLst>
        </xdr:cNvPr>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s>
    <sheetDataSet>
      <sheetData sheetId="0" refreshError="1"/>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pageSetUpPr fitToPage="1"/>
  </sheetPr>
  <dimension ref="A1:D35"/>
  <sheetViews>
    <sheetView tabSelected="1" zoomScale="70" zoomScaleNormal="70" workbookViewId="0">
      <pane xSplit="1" ySplit="7" topLeftCell="B17" activePane="bottomRight" state="frozen"/>
      <selection pane="topRight" activeCell="B1" sqref="B1"/>
      <selection pane="bottomLeft" activeCell="A8" sqref="A8"/>
      <selection pane="bottomRight" activeCell="D3" sqref="D3"/>
    </sheetView>
  </sheetViews>
  <sheetFormatPr defaultRowHeight="15"/>
  <cols>
    <col min="1" max="1" width="10.28515625" style="2" customWidth="1"/>
    <col min="2" max="2" width="153" bestFit="1" customWidth="1"/>
    <col min="3" max="3" width="39.42578125" customWidth="1"/>
    <col min="4" max="4" width="12.42578125" bestFit="1" customWidth="1"/>
    <col min="7" max="7" width="25" customWidth="1"/>
  </cols>
  <sheetData>
    <row r="1" spans="1:4" ht="15.75">
      <c r="A1" s="10"/>
      <c r="B1" s="173" t="s">
        <v>253</v>
      </c>
      <c r="C1" s="89"/>
    </row>
    <row r="2" spans="1:4" s="170" customFormat="1" ht="15.75">
      <c r="A2" s="226">
        <v>1</v>
      </c>
      <c r="B2" s="171" t="s">
        <v>254</v>
      </c>
      <c r="C2" s="658" t="s">
        <v>1007</v>
      </c>
      <c r="D2" s="659">
        <v>44926</v>
      </c>
    </row>
    <row r="3" spans="1:4" s="170" customFormat="1" ht="15.75">
      <c r="A3" s="226">
        <v>2</v>
      </c>
      <c r="B3" s="172" t="s">
        <v>255</v>
      </c>
      <c r="C3" s="658" t="s">
        <v>1008</v>
      </c>
    </row>
    <row r="4" spans="1:4" s="170" customFormat="1" ht="15.75">
      <c r="A4" s="226">
        <v>3</v>
      </c>
      <c r="B4" s="172" t="s">
        <v>256</v>
      </c>
      <c r="C4" s="658" t="s">
        <v>1009</v>
      </c>
    </row>
    <row r="5" spans="1:4" s="170" customFormat="1" ht="15.75">
      <c r="A5" s="227">
        <v>4</v>
      </c>
      <c r="B5" s="175" t="s">
        <v>257</v>
      </c>
      <c r="C5" s="658" t="s">
        <v>1010</v>
      </c>
    </row>
    <row r="6" spans="1:4" s="174" customFormat="1" ht="65.25" customHeight="1">
      <c r="A6" s="752" t="s">
        <v>487</v>
      </c>
      <c r="B6" s="753"/>
      <c r="C6" s="753"/>
    </row>
    <row r="7" spans="1:4">
      <c r="A7" s="378" t="s">
        <v>403</v>
      </c>
      <c r="B7" s="379" t="s">
        <v>258</v>
      </c>
    </row>
    <row r="8" spans="1:4">
      <c r="A8" s="380">
        <v>1</v>
      </c>
      <c r="B8" s="376" t="s">
        <v>223</v>
      </c>
    </row>
    <row r="9" spans="1:4">
      <c r="A9" s="380">
        <v>2</v>
      </c>
      <c r="B9" s="376" t="s">
        <v>259</v>
      </c>
    </row>
    <row r="10" spans="1:4">
      <c r="A10" s="380">
        <v>3</v>
      </c>
      <c r="B10" s="376" t="s">
        <v>260</v>
      </c>
    </row>
    <row r="11" spans="1:4">
      <c r="A11" s="380">
        <v>4</v>
      </c>
      <c r="B11" s="376" t="s">
        <v>261</v>
      </c>
      <c r="C11" s="169"/>
    </row>
    <row r="12" spans="1:4">
      <c r="A12" s="380">
        <v>5</v>
      </c>
      <c r="B12" s="376" t="s">
        <v>187</v>
      </c>
    </row>
    <row r="13" spans="1:4">
      <c r="A13" s="380">
        <v>6</v>
      </c>
      <c r="B13" s="381" t="s">
        <v>149</v>
      </c>
    </row>
    <row r="14" spans="1:4">
      <c r="A14" s="380">
        <v>7</v>
      </c>
      <c r="B14" s="376" t="s">
        <v>262</v>
      </c>
    </row>
    <row r="15" spans="1:4">
      <c r="A15" s="380">
        <v>8</v>
      </c>
      <c r="B15" s="376" t="s">
        <v>265</v>
      </c>
    </row>
    <row r="16" spans="1:4">
      <c r="A16" s="380">
        <v>9</v>
      </c>
      <c r="B16" s="376" t="s">
        <v>88</v>
      </c>
    </row>
    <row r="17" spans="1:2">
      <c r="A17" s="382" t="s">
        <v>544</v>
      </c>
      <c r="B17" s="376" t="s">
        <v>524</v>
      </c>
    </row>
    <row r="18" spans="1:2">
      <c r="A18" s="380">
        <v>10</v>
      </c>
      <c r="B18" s="376" t="s">
        <v>268</v>
      </c>
    </row>
    <row r="19" spans="1:2">
      <c r="A19" s="380">
        <v>11</v>
      </c>
      <c r="B19" s="381" t="s">
        <v>249</v>
      </c>
    </row>
    <row r="20" spans="1:2">
      <c r="A20" s="380">
        <v>12</v>
      </c>
      <c r="B20" s="381" t="s">
        <v>246</v>
      </c>
    </row>
    <row r="21" spans="1:2">
      <c r="A21" s="380">
        <v>13</v>
      </c>
      <c r="B21" s="383" t="s">
        <v>458</v>
      </c>
    </row>
    <row r="22" spans="1:2">
      <c r="A22" s="380">
        <v>14</v>
      </c>
      <c r="B22" s="384" t="s">
        <v>517</v>
      </c>
    </row>
    <row r="23" spans="1:2">
      <c r="A23" s="385">
        <v>15</v>
      </c>
      <c r="B23" s="381" t="s">
        <v>77</v>
      </c>
    </row>
    <row r="24" spans="1:2">
      <c r="A24" s="385">
        <v>15.1</v>
      </c>
      <c r="B24" s="376" t="s">
        <v>553</v>
      </c>
    </row>
    <row r="25" spans="1:2">
      <c r="A25" s="385">
        <v>16</v>
      </c>
      <c r="B25" s="376" t="s">
        <v>620</v>
      </c>
    </row>
    <row r="26" spans="1:2">
      <c r="A26" s="385">
        <v>17</v>
      </c>
      <c r="B26" s="376" t="s">
        <v>932</v>
      </c>
    </row>
    <row r="27" spans="1:2">
      <c r="A27" s="385">
        <v>18</v>
      </c>
      <c r="B27" s="376" t="s">
        <v>950</v>
      </c>
    </row>
    <row r="28" spans="1:2">
      <c r="A28" s="385">
        <v>19</v>
      </c>
      <c r="B28" s="376" t="s">
        <v>951</v>
      </c>
    </row>
    <row r="29" spans="1:2">
      <c r="A29" s="385">
        <v>20</v>
      </c>
      <c r="B29" s="384" t="s">
        <v>719</v>
      </c>
    </row>
    <row r="30" spans="1:2">
      <c r="A30" s="385">
        <v>21</v>
      </c>
      <c r="B30" s="376" t="s">
        <v>737</v>
      </c>
    </row>
    <row r="31" spans="1:2">
      <c r="A31" s="385">
        <v>22</v>
      </c>
      <c r="B31" s="593" t="s">
        <v>754</v>
      </c>
    </row>
    <row r="32" spans="1:2" ht="26.25">
      <c r="A32" s="385">
        <v>23</v>
      </c>
      <c r="B32" s="593" t="s">
        <v>933</v>
      </c>
    </row>
    <row r="33" spans="1:2">
      <c r="A33" s="385">
        <v>24</v>
      </c>
      <c r="B33" s="376" t="s">
        <v>934</v>
      </c>
    </row>
    <row r="34" spans="1:2">
      <c r="A34" s="385">
        <v>25</v>
      </c>
      <c r="B34" s="376" t="s">
        <v>935</v>
      </c>
    </row>
    <row r="35" spans="1:2">
      <c r="A35" s="380">
        <v>26</v>
      </c>
      <c r="B35" s="384" t="s">
        <v>1002</v>
      </c>
    </row>
  </sheetData>
  <mergeCells count="1">
    <mergeCell ref="A6:C6"/>
  </mergeCells>
  <hyperlinks>
    <hyperlink ref="B8" location="'1. key ratios'!A1" display="ცხრილი 1: ძირითადი მაჩვენებლები"/>
    <hyperlink ref="B9" location="'2. RC'!A1" display="ცხრილი 2: საბალანსო უწყისი"/>
    <hyperlink ref="B10" location="'3. PL'!A1" display="ცხრილი 3: მოგება-ზარალის ანგარიშგება"/>
    <hyperlink ref="B11" location="'4. Off-Balance'!A1" display="ბალანსგარეშე ანგარიშების უწყისი "/>
    <hyperlink ref="B12" location="'5. RWA'!A1" display="ცხრილი 5: რისკის მიხედვით შეწონილი რისკის პოზიციები"/>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hyperlink ref="B13" location="'6. Administrators-shareholders'!A1" display="ინფორმაცია ბანკის სამეთვალყურეო საბჭოს, დირექტორატის და აქციონერთა შესახებ"/>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hyperlink ref="B16" location="'9. Capital'!A1" display="ცხრილი 9: საზედამხედველო კაპიტალი"/>
    <hyperlink ref="B18" location="'10. CC2'!A1" display="ცხრილი 10: კავშირი საზედამხედველო კაპიტალსა და ფინანსური მდგომარეობის ანგარიშგებას შორის"/>
    <hyperlink ref="B20" location="'12. CRM'!A1" display="საკრედიტო რისკის მიტიგაცია"/>
    <hyperlink ref="B19" location="'11. CRWA'!A1" display="საკრედიტო რისკის მიხედვით შეწონილი რისკის პოზიციები"/>
    <hyperlink ref="B21" location="'13. CRME'!A1" display="სტანდარტიზებული მიდგომა - საკრედიტო რისკი საკრედიტო რისკის მიტიგაციის ეფექტი"/>
    <hyperlink ref="B23" location="'15. CCR'!A1" display="კონტრაგენტთან დაკავშირებული საკრედიტო რისკის მიხედვით შეწონილი რისკის პოზიციები"/>
    <hyperlink ref="B22" location="'14. LCR'!A1" display="ლიკვიდობის გადაფარვის კოეფიციენტი"/>
    <hyperlink ref="B17" location="'9.1. Capital Requirements'!A1" display="კაპიტალის ადეკვატურობის მოთხოვნები"/>
    <hyperlink ref="B24" location="'15.1. LR'!A1" display="ლევერიჯის კოეფიციენტი"/>
    <hyperlink ref="B25" location="'16. NSFR'!A1" display="წმინდა სტაბილური დაფინანსების კოეფიციენტი"/>
    <hyperlink ref="B26" location="' 17. Residual Maturity'!A1" display="რისკის პოზიციის ღირებულება ნარჩენი ვადიანობის  და რისკის კლასების მიხედვით"/>
    <hyperlink ref="B27"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hyperlink ref="B28"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hyperlink ref="B30" location="'21. NPL'!A1" display="უმოქმედო სესხების ცვლილება"/>
    <hyperlink ref="B31"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hyperlink ref="B32"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hyperlink ref="B33"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hyperlink ref="B34"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hyperlink ref="B29" location="'20. Reserves'!A1" display="რეზერვის ცვლილება სესხებზე და კორპორატიულ სავალო ფასიანი ქაღალდებზე"/>
    <hyperlink ref="B35" location="'26. Retail Products'!A1" display="ზოგადი ინფორმაცია საცალო პროდუქტებზე"/>
  </hyperlinks>
  <pageMargins left="0.7" right="0.7" top="0.75" bottom="0.75" header="0.3" footer="0.3"/>
  <pageSetup paperSize="9" scale="61"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pageSetUpPr fitToPage="1"/>
  </sheetPr>
  <dimension ref="A1:F55"/>
  <sheetViews>
    <sheetView zoomScale="70" zoomScaleNormal="70" workbookViewId="0">
      <pane xSplit="1" ySplit="5" topLeftCell="B24" activePane="bottomRight" state="frozen"/>
      <selection pane="topRight" activeCell="B1" sqref="B1"/>
      <selection pane="bottomLeft" activeCell="A5" sqref="A5"/>
      <selection pane="bottomRight" activeCell="C6" sqref="C6:C107"/>
    </sheetView>
  </sheetViews>
  <sheetFormatPr defaultRowHeight="15"/>
  <cols>
    <col min="1" max="1" width="9.5703125" style="5" bestFit="1" customWidth="1"/>
    <col min="2" max="2" width="132.42578125" style="2" customWidth="1"/>
    <col min="3" max="3" width="18.42578125" style="2" customWidth="1"/>
  </cols>
  <sheetData>
    <row r="1" spans="1:6" ht="15.75">
      <c r="A1" s="17" t="s">
        <v>188</v>
      </c>
      <c r="B1" s="16" t="str">
        <f>Info!C2</f>
        <v>სს "ვითიბი ბანკი ჯორჯია"</v>
      </c>
      <c r="D1" s="2"/>
      <c r="E1" s="2"/>
      <c r="F1" s="2"/>
    </row>
    <row r="2" spans="1:6" s="21" customFormat="1" ht="15.75" customHeight="1">
      <c r="A2" s="21" t="s">
        <v>189</v>
      </c>
      <c r="B2" s="451">
        <f>'1. key ratios'!B2</f>
        <v>44926</v>
      </c>
    </row>
    <row r="3" spans="1:6" s="21" customFormat="1" ht="15.75" customHeight="1"/>
    <row r="4" spans="1:6" ht="15.75" thickBot="1">
      <c r="A4" s="5" t="s">
        <v>412</v>
      </c>
      <c r="B4" s="59" t="s">
        <v>88</v>
      </c>
    </row>
    <row r="5" spans="1:6">
      <c r="A5" s="130" t="s">
        <v>26</v>
      </c>
      <c r="B5" s="131"/>
      <c r="C5" s="132" t="s">
        <v>27</v>
      </c>
    </row>
    <row r="6" spans="1:6">
      <c r="A6" s="133">
        <v>1</v>
      </c>
      <c r="B6" s="79" t="s">
        <v>28</v>
      </c>
      <c r="C6" s="264">
        <v>204826647</v>
      </c>
    </row>
    <row r="7" spans="1:6">
      <c r="A7" s="133">
        <v>2</v>
      </c>
      <c r="B7" s="76" t="s">
        <v>29</v>
      </c>
      <c r="C7" s="265">
        <v>209008277</v>
      </c>
    </row>
    <row r="8" spans="1:6">
      <c r="A8" s="133">
        <v>3</v>
      </c>
      <c r="B8" s="70" t="s">
        <v>30</v>
      </c>
      <c r="C8" s="265"/>
    </row>
    <row r="9" spans="1:6">
      <c r="A9" s="133">
        <v>4</v>
      </c>
      <c r="B9" s="70" t="s">
        <v>31</v>
      </c>
      <c r="C9" s="265">
        <v>11836127</v>
      </c>
    </row>
    <row r="10" spans="1:6">
      <c r="A10" s="133">
        <v>5</v>
      </c>
      <c r="B10" s="70" t="s">
        <v>32</v>
      </c>
      <c r="C10" s="265"/>
    </row>
    <row r="11" spans="1:6">
      <c r="A11" s="133">
        <v>6</v>
      </c>
      <c r="B11" s="77" t="s">
        <v>33</v>
      </c>
      <c r="C11" s="265">
        <v>-16017756.999999985</v>
      </c>
    </row>
    <row r="12" spans="1:6" s="4" customFormat="1">
      <c r="A12" s="133">
        <v>7</v>
      </c>
      <c r="B12" s="79" t="s">
        <v>34</v>
      </c>
      <c r="C12" s="266">
        <v>30585372.68</v>
      </c>
    </row>
    <row r="13" spans="1:6" s="4" customFormat="1">
      <c r="A13" s="133">
        <v>8</v>
      </c>
      <c r="B13" s="78" t="s">
        <v>35</v>
      </c>
      <c r="C13" s="267">
        <v>11836127</v>
      </c>
    </row>
    <row r="14" spans="1:6" s="4" customFormat="1" ht="25.5">
      <c r="A14" s="133">
        <v>9</v>
      </c>
      <c r="B14" s="71" t="s">
        <v>36</v>
      </c>
      <c r="C14" s="267"/>
    </row>
    <row r="15" spans="1:6" s="4" customFormat="1">
      <c r="A15" s="133">
        <v>10</v>
      </c>
      <c r="B15" s="72" t="s">
        <v>37</v>
      </c>
      <c r="C15" s="267">
        <v>18749245.68</v>
      </c>
    </row>
    <row r="16" spans="1:6" s="4" customFormat="1">
      <c r="A16" s="133">
        <v>11</v>
      </c>
      <c r="B16" s="73" t="s">
        <v>38</v>
      </c>
      <c r="C16" s="267"/>
    </row>
    <row r="17" spans="1:3" s="4" customFormat="1">
      <c r="A17" s="133">
        <v>12</v>
      </c>
      <c r="B17" s="72" t="s">
        <v>39</v>
      </c>
      <c r="C17" s="267"/>
    </row>
    <row r="18" spans="1:3" s="4" customFormat="1">
      <c r="A18" s="133">
        <v>13</v>
      </c>
      <c r="B18" s="72" t="s">
        <v>40</v>
      </c>
      <c r="C18" s="267"/>
    </row>
    <row r="19" spans="1:3" s="4" customFormat="1">
      <c r="A19" s="133">
        <v>14</v>
      </c>
      <c r="B19" s="72" t="s">
        <v>41</v>
      </c>
      <c r="C19" s="267"/>
    </row>
    <row r="20" spans="1:3" s="4" customFormat="1" ht="25.5">
      <c r="A20" s="133">
        <v>15</v>
      </c>
      <c r="B20" s="72" t="s">
        <v>42</v>
      </c>
      <c r="C20" s="267"/>
    </row>
    <row r="21" spans="1:3" s="4" customFormat="1" ht="25.5">
      <c r="A21" s="133">
        <v>16</v>
      </c>
      <c r="B21" s="71" t="s">
        <v>43</v>
      </c>
      <c r="C21" s="267"/>
    </row>
    <row r="22" spans="1:3" s="4" customFormat="1">
      <c r="A22" s="133">
        <v>17</v>
      </c>
      <c r="B22" s="134" t="s">
        <v>44</v>
      </c>
      <c r="C22" s="267"/>
    </row>
    <row r="23" spans="1:3" s="4" customFormat="1" ht="25.5">
      <c r="A23" s="133">
        <v>18</v>
      </c>
      <c r="B23" s="71" t="s">
        <v>45</v>
      </c>
      <c r="C23" s="267"/>
    </row>
    <row r="24" spans="1:3" s="4" customFormat="1" ht="25.5">
      <c r="A24" s="133">
        <v>19</v>
      </c>
      <c r="B24" s="71" t="s">
        <v>46</v>
      </c>
      <c r="C24" s="267"/>
    </row>
    <row r="25" spans="1:3" s="4" customFormat="1" ht="25.5">
      <c r="A25" s="133">
        <v>20</v>
      </c>
      <c r="B25" s="74" t="s">
        <v>47</v>
      </c>
      <c r="C25" s="267"/>
    </row>
    <row r="26" spans="1:3" s="4" customFormat="1">
      <c r="A26" s="133">
        <v>21</v>
      </c>
      <c r="B26" s="74" t="s">
        <v>48</v>
      </c>
      <c r="C26" s="267"/>
    </row>
    <row r="27" spans="1:3" s="4" customFormat="1" ht="25.5">
      <c r="A27" s="133">
        <v>22</v>
      </c>
      <c r="B27" s="74" t="s">
        <v>49</v>
      </c>
      <c r="C27" s="267"/>
    </row>
    <row r="28" spans="1:3" s="4" customFormat="1">
      <c r="A28" s="133">
        <v>23</v>
      </c>
      <c r="B28" s="80" t="s">
        <v>23</v>
      </c>
      <c r="C28" s="266">
        <v>174241274.31999999</v>
      </c>
    </row>
    <row r="29" spans="1:3" s="4" customFormat="1">
      <c r="A29" s="135"/>
      <c r="B29" s="75"/>
      <c r="C29" s="267"/>
    </row>
    <row r="30" spans="1:3" s="4" customFormat="1">
      <c r="A30" s="135">
        <v>24</v>
      </c>
      <c r="B30" s="80" t="s">
        <v>50</v>
      </c>
      <c r="C30" s="266">
        <v>62509000</v>
      </c>
    </row>
    <row r="31" spans="1:3" s="4" customFormat="1">
      <c r="A31" s="135">
        <v>25</v>
      </c>
      <c r="B31" s="70" t="s">
        <v>51</v>
      </c>
      <c r="C31" s="268">
        <v>62509000</v>
      </c>
    </row>
    <row r="32" spans="1:3" s="4" customFormat="1">
      <c r="A32" s="135">
        <v>26</v>
      </c>
      <c r="B32" s="167" t="s">
        <v>52</v>
      </c>
      <c r="C32" s="267">
        <v>62509000</v>
      </c>
    </row>
    <row r="33" spans="1:3" s="4" customFormat="1">
      <c r="A33" s="135">
        <v>27</v>
      </c>
      <c r="B33" s="167" t="s">
        <v>53</v>
      </c>
      <c r="C33" s="267">
        <v>0</v>
      </c>
    </row>
    <row r="34" spans="1:3" s="4" customFormat="1">
      <c r="A34" s="135">
        <v>28</v>
      </c>
      <c r="B34" s="70" t="s">
        <v>54</v>
      </c>
      <c r="C34" s="267"/>
    </row>
    <row r="35" spans="1:3" s="4" customFormat="1">
      <c r="A35" s="135">
        <v>29</v>
      </c>
      <c r="B35" s="80" t="s">
        <v>55</v>
      </c>
      <c r="C35" s="266">
        <v>0</v>
      </c>
    </row>
    <row r="36" spans="1:3" s="4" customFormat="1">
      <c r="A36" s="135">
        <v>30</v>
      </c>
      <c r="B36" s="71" t="s">
        <v>56</v>
      </c>
      <c r="C36" s="267"/>
    </row>
    <row r="37" spans="1:3" s="4" customFormat="1">
      <c r="A37" s="135">
        <v>31</v>
      </c>
      <c r="B37" s="72" t="s">
        <v>57</v>
      </c>
      <c r="C37" s="267"/>
    </row>
    <row r="38" spans="1:3" s="4" customFormat="1" ht="25.5">
      <c r="A38" s="135">
        <v>32</v>
      </c>
      <c r="B38" s="71" t="s">
        <v>58</v>
      </c>
      <c r="C38" s="267"/>
    </row>
    <row r="39" spans="1:3" s="4" customFormat="1" ht="25.5">
      <c r="A39" s="135">
        <v>33</v>
      </c>
      <c r="B39" s="71" t="s">
        <v>46</v>
      </c>
      <c r="C39" s="267"/>
    </row>
    <row r="40" spans="1:3" s="4" customFormat="1" ht="25.5">
      <c r="A40" s="135">
        <v>34</v>
      </c>
      <c r="B40" s="74" t="s">
        <v>59</v>
      </c>
      <c r="C40" s="267"/>
    </row>
    <row r="41" spans="1:3" s="4" customFormat="1">
      <c r="A41" s="135">
        <v>35</v>
      </c>
      <c r="B41" s="80" t="s">
        <v>24</v>
      </c>
      <c r="C41" s="266">
        <v>62509000</v>
      </c>
    </row>
    <row r="42" spans="1:3" s="4" customFormat="1">
      <c r="A42" s="135"/>
      <c r="B42" s="75"/>
      <c r="C42" s="267"/>
    </row>
    <row r="43" spans="1:3" s="4" customFormat="1">
      <c r="A43" s="135">
        <v>36</v>
      </c>
      <c r="B43" s="81" t="s">
        <v>60</v>
      </c>
      <c r="C43" s="266">
        <v>90176958.553299993</v>
      </c>
    </row>
    <row r="44" spans="1:3" s="4" customFormat="1">
      <c r="A44" s="135">
        <v>37</v>
      </c>
      <c r="B44" s="70" t="s">
        <v>61</v>
      </c>
      <c r="C44" s="267">
        <v>86417712.9472</v>
      </c>
    </row>
    <row r="45" spans="1:3" s="4" customFormat="1">
      <c r="A45" s="135">
        <v>38</v>
      </c>
      <c r="B45" s="70" t="s">
        <v>62</v>
      </c>
      <c r="C45" s="267"/>
    </row>
    <row r="46" spans="1:3" s="4" customFormat="1">
      <c r="A46" s="135">
        <v>39</v>
      </c>
      <c r="B46" s="70" t="s">
        <v>63</v>
      </c>
      <c r="C46" s="267">
        <v>3759245.6060999995</v>
      </c>
    </row>
    <row r="47" spans="1:3" s="4" customFormat="1">
      <c r="A47" s="135">
        <v>40</v>
      </c>
      <c r="B47" s="81" t="s">
        <v>64</v>
      </c>
      <c r="C47" s="266">
        <v>0</v>
      </c>
    </row>
    <row r="48" spans="1:3" s="4" customFormat="1">
      <c r="A48" s="135">
        <v>41</v>
      </c>
      <c r="B48" s="71" t="s">
        <v>65</v>
      </c>
      <c r="C48" s="267"/>
    </row>
    <row r="49" spans="1:3" s="4" customFormat="1">
      <c r="A49" s="135">
        <v>42</v>
      </c>
      <c r="B49" s="72" t="s">
        <v>66</v>
      </c>
      <c r="C49" s="267"/>
    </row>
    <row r="50" spans="1:3" s="4" customFormat="1" ht="25.5">
      <c r="A50" s="135">
        <v>43</v>
      </c>
      <c r="B50" s="71" t="s">
        <v>67</v>
      </c>
      <c r="C50" s="267"/>
    </row>
    <row r="51" spans="1:3" s="4" customFormat="1" ht="25.5">
      <c r="A51" s="135">
        <v>44</v>
      </c>
      <c r="B51" s="71" t="s">
        <v>46</v>
      </c>
      <c r="C51" s="267"/>
    </row>
    <row r="52" spans="1:3" s="4" customFormat="1" ht="15.75" thickBot="1">
      <c r="A52" s="136">
        <v>45</v>
      </c>
      <c r="B52" s="137" t="s">
        <v>25</v>
      </c>
      <c r="C52" s="269">
        <v>90176958.553299993</v>
      </c>
    </row>
    <row r="55" spans="1:3">
      <c r="B55" s="2" t="s">
        <v>225</v>
      </c>
    </row>
  </sheetData>
  <dataValidations count="1">
    <dataValidation operator="lessThanOrEqual" allowBlank="1" showInputMessage="1" showErrorMessage="1" errorTitle="Should be negative number" error="Should be whole negative number or 0" sqref="C13:C52"/>
  </dataValidations>
  <pageMargins left="0.7" right="0.7" top="0.75" bottom="0.75" header="0.3" footer="0.3"/>
  <pageSetup scale="56" orientation="portrait"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pageSetUpPr fitToPage="1"/>
  </sheetPr>
  <dimension ref="A1:F26"/>
  <sheetViews>
    <sheetView zoomScale="110" zoomScaleNormal="110" workbookViewId="0">
      <selection activeCell="D7" sqref="D7:D21"/>
    </sheetView>
  </sheetViews>
  <sheetFormatPr defaultColWidth="9.140625" defaultRowHeight="12.75"/>
  <cols>
    <col min="1" max="1" width="10.85546875" style="326" bestFit="1" customWidth="1"/>
    <col min="2" max="2" width="59" style="326" customWidth="1"/>
    <col min="3" max="3" width="18" style="326" customWidth="1"/>
    <col min="4" max="4" width="22.140625" style="326" customWidth="1"/>
    <col min="5" max="16384" width="9.140625" style="326"/>
  </cols>
  <sheetData>
    <row r="1" spans="1:4" ht="15">
      <c r="A1" s="17" t="s">
        <v>188</v>
      </c>
      <c r="B1" s="16" t="str">
        <f>Info!C2</f>
        <v>სს "ვითიბი ბანკი ჯორჯია"</v>
      </c>
    </row>
    <row r="2" spans="1:4" s="21" customFormat="1" ht="15.75" customHeight="1">
      <c r="A2" s="21" t="s">
        <v>189</v>
      </c>
      <c r="B2" s="451">
        <f>'1. key ratios'!B2</f>
        <v>44926</v>
      </c>
    </row>
    <row r="3" spans="1:4" s="21" customFormat="1" ht="15.75" customHeight="1"/>
    <row r="4" spans="1:4" ht="13.5" thickBot="1">
      <c r="A4" s="327" t="s">
        <v>523</v>
      </c>
      <c r="B4" s="364" t="s">
        <v>524</v>
      </c>
    </row>
    <row r="5" spans="1:4" s="365" customFormat="1">
      <c r="A5" s="771" t="s">
        <v>525</v>
      </c>
      <c r="B5" s="772"/>
      <c r="C5" s="354" t="s">
        <v>526</v>
      </c>
      <c r="D5" s="355" t="s">
        <v>527</v>
      </c>
    </row>
    <row r="6" spans="1:4" s="366" customFormat="1">
      <c r="A6" s="356">
        <v>1</v>
      </c>
      <c r="B6" s="357" t="s">
        <v>528</v>
      </c>
      <c r="C6" s="357"/>
      <c r="D6" s="358"/>
    </row>
    <row r="7" spans="1:4" s="366" customFormat="1">
      <c r="A7" s="359" t="s">
        <v>529</v>
      </c>
      <c r="B7" s="360" t="s">
        <v>530</v>
      </c>
      <c r="C7" s="412">
        <v>4.4999999999999998E-2</v>
      </c>
      <c r="D7" s="678">
        <v>28230039.762653429</v>
      </c>
    </row>
    <row r="8" spans="1:4" s="366" customFormat="1">
      <c r="A8" s="359" t="s">
        <v>531</v>
      </c>
      <c r="B8" s="360" t="s">
        <v>532</v>
      </c>
      <c r="C8" s="413">
        <v>0.06</v>
      </c>
      <c r="D8" s="678">
        <v>37640053.016871244</v>
      </c>
    </row>
    <row r="9" spans="1:4" s="366" customFormat="1">
      <c r="A9" s="359" t="s">
        <v>533</v>
      </c>
      <c r="B9" s="360" t="s">
        <v>534</v>
      </c>
      <c r="C9" s="413">
        <v>0.08</v>
      </c>
      <c r="D9" s="678">
        <v>50186737.355828322</v>
      </c>
    </row>
    <row r="10" spans="1:4" s="366" customFormat="1">
      <c r="A10" s="356" t="s">
        <v>535</v>
      </c>
      <c r="B10" s="357" t="s">
        <v>536</v>
      </c>
      <c r="C10" s="414"/>
      <c r="D10" s="751"/>
    </row>
    <row r="11" spans="1:4" s="367" customFormat="1">
      <c r="A11" s="361" t="s">
        <v>537</v>
      </c>
      <c r="B11" s="362" t="s">
        <v>599</v>
      </c>
      <c r="C11" s="415">
        <v>2.5000000000000001E-2</v>
      </c>
      <c r="D11" s="678">
        <v>15683355.423696352</v>
      </c>
    </row>
    <row r="12" spans="1:4" s="367" customFormat="1">
      <c r="A12" s="361" t="s">
        <v>538</v>
      </c>
      <c r="B12" s="362" t="s">
        <v>539</v>
      </c>
      <c r="C12" s="415">
        <v>0</v>
      </c>
      <c r="D12" s="680">
        <v>0</v>
      </c>
    </row>
    <row r="13" spans="1:4" s="367" customFormat="1">
      <c r="A13" s="361" t="s">
        <v>540</v>
      </c>
      <c r="B13" s="362" t="s">
        <v>541</v>
      </c>
      <c r="C13" s="415"/>
      <c r="D13" s="680">
        <v>0</v>
      </c>
    </row>
    <row r="14" spans="1:4" s="366" customFormat="1">
      <c r="A14" s="356" t="s">
        <v>542</v>
      </c>
      <c r="B14" s="357" t="s">
        <v>597</v>
      </c>
      <c r="C14" s="416"/>
      <c r="D14" s="679"/>
    </row>
    <row r="15" spans="1:4" s="366" customFormat="1">
      <c r="A15" s="377" t="s">
        <v>545</v>
      </c>
      <c r="B15" s="362" t="s">
        <v>598</v>
      </c>
      <c r="C15" s="415">
        <v>3.966861655543491E-2</v>
      </c>
      <c r="D15" s="678">
        <f>C15*'5. RWA'!$C$13</f>
        <v>24885480.504208438</v>
      </c>
    </row>
    <row r="16" spans="1:4" s="366" customFormat="1">
      <c r="A16" s="377" t="s">
        <v>546</v>
      </c>
      <c r="B16" s="362" t="s">
        <v>548</v>
      </c>
      <c r="C16" s="415">
        <v>5.2933614459930042E-2</v>
      </c>
      <c r="D16" s="678">
        <f>C16*'5. RWA'!$C$13</f>
        <v>33207067.577439819</v>
      </c>
    </row>
    <row r="17" spans="1:6" s="366" customFormat="1">
      <c r="A17" s="377" t="s">
        <v>547</v>
      </c>
      <c r="B17" s="362" t="s">
        <v>595</v>
      </c>
      <c r="C17" s="415">
        <v>8.5063261815287089E-2</v>
      </c>
      <c r="D17" s="678">
        <f>C17*'5. RWA'!$C$13</f>
        <v>53363094.741923422</v>
      </c>
    </row>
    <row r="18" spans="1:6" s="365" customFormat="1">
      <c r="A18" s="773" t="s">
        <v>596</v>
      </c>
      <c r="B18" s="774"/>
      <c r="C18" s="417" t="s">
        <v>526</v>
      </c>
      <c r="D18" s="681" t="s">
        <v>527</v>
      </c>
    </row>
    <row r="19" spans="1:6" s="366" customFormat="1">
      <c r="A19" s="363">
        <v>4</v>
      </c>
      <c r="B19" s="362" t="s">
        <v>23</v>
      </c>
      <c r="C19" s="415">
        <v>0.10966861655543492</v>
      </c>
      <c r="D19" s="678">
        <f>C19*'5. RWA'!$C$13</f>
        <v>68798875.690558225</v>
      </c>
    </row>
    <row r="20" spans="1:6" s="366" customFormat="1">
      <c r="A20" s="363">
        <v>5</v>
      </c>
      <c r="B20" s="362" t="s">
        <v>89</v>
      </c>
      <c r="C20" s="415">
        <v>0.13793361445993002</v>
      </c>
      <c r="D20" s="678">
        <f>C20*'5. RWA'!$C$13</f>
        <v>86530476.018007398</v>
      </c>
    </row>
    <row r="21" spans="1:6" s="366" customFormat="1" ht="13.5" thickBot="1">
      <c r="A21" s="368" t="s">
        <v>543</v>
      </c>
      <c r="B21" s="369" t="s">
        <v>88</v>
      </c>
      <c r="C21" s="418">
        <v>0.21006326181528709</v>
      </c>
      <c r="D21" s="682">
        <f>C21*'5. RWA'!$C$13</f>
        <v>131779871.86040518</v>
      </c>
    </row>
    <row r="22" spans="1:6">
      <c r="F22" s="327"/>
    </row>
    <row r="23" spans="1:6" ht="57.6" customHeight="1">
      <c r="B23" s="748" t="s">
        <v>600</v>
      </c>
      <c r="D23" s="750"/>
    </row>
    <row r="26" spans="1:6">
      <c r="D26" s="749"/>
    </row>
  </sheetData>
  <mergeCells count="2">
    <mergeCell ref="A5:B5"/>
    <mergeCell ref="A18:B18"/>
  </mergeCells>
  <conditionalFormatting sqref="C21">
    <cfRule type="cellIs" dxfId="25" priority="1" operator="lessThan">
      <formula>#REF!</formula>
    </cfRule>
  </conditionalFormatting>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pageSetUpPr fitToPage="1"/>
  </sheetPr>
  <dimension ref="A1:F52"/>
  <sheetViews>
    <sheetView zoomScale="70" zoomScaleNormal="70" workbookViewId="0">
      <pane xSplit="1" ySplit="5" topLeftCell="B42" activePane="bottomRight" state="frozen"/>
      <selection pane="topRight" activeCell="B1" sqref="B1"/>
      <selection pane="bottomLeft" activeCell="A5" sqref="A5"/>
      <selection pane="bottomRight" activeCell="C6" sqref="C6:C84"/>
    </sheetView>
  </sheetViews>
  <sheetFormatPr defaultRowHeight="15.75"/>
  <cols>
    <col min="1" max="1" width="10.7109375" style="66" customWidth="1"/>
    <col min="2" max="2" width="91.85546875" style="66" customWidth="1"/>
    <col min="3" max="3" width="53.140625" style="66" customWidth="1"/>
    <col min="4" max="4" width="32.28515625" style="66" customWidth="1"/>
    <col min="5" max="5" width="9.42578125" customWidth="1"/>
  </cols>
  <sheetData>
    <row r="1" spans="1:6">
      <c r="A1" s="17" t="s">
        <v>188</v>
      </c>
      <c r="B1" s="19" t="str">
        <f>Info!C2</f>
        <v>სს "ვითიბი ბანკი ჯორჯია"</v>
      </c>
      <c r="E1" s="2"/>
      <c r="F1" s="2"/>
    </row>
    <row r="2" spans="1:6" s="21" customFormat="1" ht="15.75" customHeight="1">
      <c r="A2" s="21" t="s">
        <v>189</v>
      </c>
      <c r="B2" s="451">
        <f>'1. key ratios'!B2</f>
        <v>44926</v>
      </c>
    </row>
    <row r="3" spans="1:6" s="21" customFormat="1" ht="15.75" customHeight="1">
      <c r="A3" s="26"/>
    </row>
    <row r="4" spans="1:6" s="21" customFormat="1" ht="15.75" customHeight="1" thickBot="1">
      <c r="A4" s="21" t="s">
        <v>413</v>
      </c>
      <c r="B4" s="190" t="s">
        <v>268</v>
      </c>
      <c r="D4" s="192" t="s">
        <v>93</v>
      </c>
    </row>
    <row r="5" spans="1:6" ht="38.25">
      <c r="A5" s="140" t="s">
        <v>26</v>
      </c>
      <c r="B5" s="141" t="s">
        <v>231</v>
      </c>
      <c r="C5" s="142" t="s">
        <v>236</v>
      </c>
      <c r="D5" s="191" t="s">
        <v>269</v>
      </c>
    </row>
    <row r="6" spans="1:6">
      <c r="A6" s="617">
        <v>1</v>
      </c>
      <c r="B6" s="695" t="s">
        <v>154</v>
      </c>
      <c r="C6" s="683">
        <v>99715346</v>
      </c>
      <c r="D6" s="684"/>
      <c r="E6" s="8"/>
    </row>
    <row r="7" spans="1:6">
      <c r="A7" s="617">
        <v>2</v>
      </c>
      <c r="B7" s="82" t="s">
        <v>155</v>
      </c>
      <c r="C7" s="270">
        <v>351</v>
      </c>
      <c r="D7" s="685"/>
      <c r="E7" s="8"/>
    </row>
    <row r="8" spans="1:6">
      <c r="A8" s="617">
        <v>3</v>
      </c>
      <c r="B8" s="82" t="s">
        <v>156</v>
      </c>
      <c r="C8" s="270">
        <v>6393896</v>
      </c>
      <c r="D8" s="685"/>
      <c r="E8" s="8"/>
    </row>
    <row r="9" spans="1:6">
      <c r="A9" s="617">
        <v>4</v>
      </c>
      <c r="B9" s="82" t="s">
        <v>185</v>
      </c>
      <c r="C9" s="270"/>
      <c r="D9" s="685"/>
      <c r="E9" s="8"/>
    </row>
    <row r="10" spans="1:6">
      <c r="A10" s="617">
        <v>5.0999999999999996</v>
      </c>
      <c r="B10" s="82" t="s">
        <v>157</v>
      </c>
      <c r="C10" s="270">
        <v>4957000</v>
      </c>
      <c r="D10" s="685"/>
      <c r="E10" s="8"/>
    </row>
    <row r="11" spans="1:6">
      <c r="A11" s="617">
        <v>5.2</v>
      </c>
      <c r="B11" s="82" t="s">
        <v>1041</v>
      </c>
      <c r="C11" s="270">
        <v>-99140</v>
      </c>
      <c r="D11" s="685"/>
      <c r="E11" s="9"/>
    </row>
    <row r="12" spans="1:6">
      <c r="A12" s="617" t="s">
        <v>1042</v>
      </c>
      <c r="B12" s="696" t="s">
        <v>1043</v>
      </c>
      <c r="C12" s="270">
        <v>99140</v>
      </c>
      <c r="D12" s="686" t="s">
        <v>1032</v>
      </c>
      <c r="E12" s="9"/>
    </row>
    <row r="13" spans="1:6">
      <c r="A13" s="617">
        <v>5</v>
      </c>
      <c r="B13" s="82" t="s">
        <v>1044</v>
      </c>
      <c r="C13" s="270">
        <v>4857860</v>
      </c>
      <c r="D13" s="685"/>
      <c r="E13" s="9"/>
    </row>
    <row r="14" spans="1:6">
      <c r="A14" s="617">
        <v>6.1</v>
      </c>
      <c r="B14" s="82" t="s">
        <v>158</v>
      </c>
      <c r="C14" s="271">
        <v>253328936.1593</v>
      </c>
      <c r="D14" s="687"/>
      <c r="E14" s="9"/>
    </row>
    <row r="15" spans="1:6">
      <c r="A15" s="617">
        <v>6.2</v>
      </c>
      <c r="B15" s="83" t="s">
        <v>159</v>
      </c>
      <c r="C15" s="271">
        <v>-19918012.428700004</v>
      </c>
      <c r="D15" s="687"/>
      <c r="E15" s="8"/>
    </row>
    <row r="16" spans="1:6">
      <c r="A16" s="617" t="s">
        <v>484</v>
      </c>
      <c r="B16" s="84" t="s">
        <v>485</v>
      </c>
      <c r="C16" s="271">
        <v>3453224.6521999994</v>
      </c>
      <c r="D16" s="686" t="s">
        <v>1032</v>
      </c>
      <c r="E16" s="8"/>
    </row>
    <row r="17" spans="1:5">
      <c r="A17" s="617" t="s">
        <v>484</v>
      </c>
      <c r="B17" s="84" t="s">
        <v>608</v>
      </c>
      <c r="C17" s="271">
        <v>0</v>
      </c>
      <c r="D17" s="685"/>
      <c r="E17" s="8"/>
    </row>
    <row r="18" spans="1:5">
      <c r="A18" s="617">
        <v>6</v>
      </c>
      <c r="B18" s="82" t="s">
        <v>160</v>
      </c>
      <c r="C18" s="688">
        <v>233410923.7306</v>
      </c>
      <c r="D18" s="687"/>
      <c r="E18" s="8"/>
    </row>
    <row r="19" spans="1:5">
      <c r="A19" s="617">
        <v>7</v>
      </c>
      <c r="B19" s="82" t="s">
        <v>161</v>
      </c>
      <c r="C19" s="270">
        <v>2253152</v>
      </c>
      <c r="D19" s="685"/>
      <c r="E19" s="8"/>
    </row>
    <row r="20" spans="1:5">
      <c r="A20" s="617">
        <v>8</v>
      </c>
      <c r="B20" s="82" t="s">
        <v>162</v>
      </c>
      <c r="C20" s="270">
        <v>14742205.93</v>
      </c>
      <c r="D20" s="685"/>
      <c r="E20" s="8"/>
    </row>
    <row r="21" spans="1:5">
      <c r="A21" s="617">
        <v>9</v>
      </c>
      <c r="B21" s="82" t="s">
        <v>163</v>
      </c>
      <c r="C21" s="270">
        <v>54000</v>
      </c>
      <c r="D21" s="685"/>
      <c r="E21" s="8"/>
    </row>
    <row r="22" spans="1:5">
      <c r="A22" s="617">
        <v>9.1</v>
      </c>
      <c r="B22" s="84" t="s">
        <v>245</v>
      </c>
      <c r="C22" s="271"/>
      <c r="D22" s="685"/>
      <c r="E22" s="8"/>
    </row>
    <row r="23" spans="1:5">
      <c r="A23" s="617">
        <v>9.1999999999999993</v>
      </c>
      <c r="B23" s="84" t="s">
        <v>235</v>
      </c>
      <c r="C23" s="271"/>
      <c r="D23" s="685"/>
      <c r="E23" s="8"/>
    </row>
    <row r="24" spans="1:5">
      <c r="A24" s="617">
        <v>9.3000000000000007</v>
      </c>
      <c r="B24" s="84" t="s">
        <v>234</v>
      </c>
      <c r="C24" s="271"/>
      <c r="D24" s="685"/>
      <c r="E24" s="8"/>
    </row>
    <row r="25" spans="1:5">
      <c r="A25" s="617">
        <v>10</v>
      </c>
      <c r="B25" s="82" t="s">
        <v>164</v>
      </c>
      <c r="C25" s="270">
        <v>55400277</v>
      </c>
      <c r="D25" s="685"/>
      <c r="E25" s="7"/>
    </row>
    <row r="26" spans="1:5">
      <c r="A26" s="617">
        <v>10.1</v>
      </c>
      <c r="B26" s="84" t="s">
        <v>233</v>
      </c>
      <c r="C26" s="270">
        <v>19206222.68</v>
      </c>
      <c r="D26" s="686" t="s">
        <v>1033</v>
      </c>
      <c r="E26" s="8"/>
    </row>
    <row r="27" spans="1:5">
      <c r="A27" s="617">
        <v>11</v>
      </c>
      <c r="B27" s="85" t="s">
        <v>165</v>
      </c>
      <c r="C27" s="270">
        <v>13221740.219700001</v>
      </c>
      <c r="D27" s="689"/>
      <c r="E27" s="8"/>
    </row>
    <row r="28" spans="1:5">
      <c r="A28" s="617">
        <v>11.1</v>
      </c>
      <c r="B28" s="84" t="s">
        <v>1045</v>
      </c>
      <c r="C28" s="270">
        <v>-456977</v>
      </c>
      <c r="D28" s="686" t="s">
        <v>1033</v>
      </c>
      <c r="E28" s="8"/>
    </row>
    <row r="29" spans="1:5">
      <c r="A29" s="617">
        <v>12</v>
      </c>
      <c r="B29" s="87" t="s">
        <v>166</v>
      </c>
      <c r="C29" s="273">
        <v>430049751.88029999</v>
      </c>
      <c r="D29" s="690"/>
      <c r="E29" s="8"/>
    </row>
    <row r="30" spans="1:5">
      <c r="A30" s="617">
        <v>13</v>
      </c>
      <c r="B30" s="82" t="s">
        <v>167</v>
      </c>
      <c r="C30" s="274">
        <v>284851</v>
      </c>
      <c r="D30" s="691"/>
      <c r="E30" s="8"/>
    </row>
    <row r="31" spans="1:5">
      <c r="A31" s="617">
        <v>14</v>
      </c>
      <c r="B31" s="82" t="s">
        <v>168</v>
      </c>
      <c r="C31" s="274">
        <v>18102457</v>
      </c>
      <c r="D31" s="685"/>
      <c r="E31" s="8"/>
    </row>
    <row r="32" spans="1:5">
      <c r="A32" s="617">
        <v>15</v>
      </c>
      <c r="B32" s="82" t="s">
        <v>169</v>
      </c>
      <c r="C32" s="274">
        <v>3854250</v>
      </c>
      <c r="D32" s="685"/>
      <c r="E32" s="8"/>
    </row>
    <row r="33" spans="1:5">
      <c r="A33" s="617">
        <v>16</v>
      </c>
      <c r="B33" s="82" t="s">
        <v>170</v>
      </c>
      <c r="C33" s="274">
        <v>5500107</v>
      </c>
      <c r="D33" s="685"/>
      <c r="E33" s="8"/>
    </row>
    <row r="34" spans="1:5">
      <c r="A34" s="617">
        <v>17</v>
      </c>
      <c r="B34" s="82" t="s">
        <v>171</v>
      </c>
      <c r="C34" s="274">
        <v>0</v>
      </c>
      <c r="D34" s="685"/>
      <c r="E34" s="8"/>
    </row>
    <row r="35" spans="1:5">
      <c r="A35" s="617">
        <v>18</v>
      </c>
      <c r="B35" s="82" t="s">
        <v>172</v>
      </c>
      <c r="C35" s="274">
        <v>3310858.9437000002</v>
      </c>
      <c r="D35" s="685"/>
      <c r="E35" s="8"/>
    </row>
    <row r="36" spans="1:5">
      <c r="A36" s="617">
        <v>19</v>
      </c>
      <c r="B36" s="82" t="s">
        <v>173</v>
      </c>
      <c r="C36" s="274">
        <v>9057187</v>
      </c>
      <c r="D36" s="685"/>
      <c r="E36" s="8"/>
    </row>
    <row r="37" spans="1:5">
      <c r="A37" s="617">
        <v>20</v>
      </c>
      <c r="B37" s="82" t="s">
        <v>95</v>
      </c>
      <c r="C37" s="274">
        <v>22855502.8037</v>
      </c>
      <c r="D37" s="685"/>
      <c r="E37" s="7"/>
    </row>
    <row r="38" spans="1:5">
      <c r="A38" s="617">
        <v>20.100000000000001</v>
      </c>
      <c r="B38" s="86" t="s">
        <v>1046</v>
      </c>
      <c r="C38" s="692">
        <v>206880.95390000008</v>
      </c>
      <c r="D38" s="686" t="s">
        <v>1032</v>
      </c>
      <c r="E38" s="8"/>
    </row>
    <row r="39" spans="1:5">
      <c r="A39" s="617">
        <v>21</v>
      </c>
      <c r="B39" s="85" t="s">
        <v>174</v>
      </c>
      <c r="C39" s="272">
        <v>99748891.184000015</v>
      </c>
      <c r="D39" s="689"/>
      <c r="E39" s="8"/>
    </row>
    <row r="40" spans="1:5">
      <c r="A40" s="617">
        <v>21.1</v>
      </c>
      <c r="B40" s="86" t="s">
        <v>1047</v>
      </c>
      <c r="C40" s="274">
        <v>86417712.9472</v>
      </c>
      <c r="D40" s="686" t="s">
        <v>1034</v>
      </c>
      <c r="E40" s="8"/>
    </row>
    <row r="41" spans="1:5" ht="30">
      <c r="A41" s="617">
        <v>21.2</v>
      </c>
      <c r="B41" s="697" t="s">
        <v>53</v>
      </c>
      <c r="C41" s="274">
        <v>0</v>
      </c>
      <c r="D41" s="686" t="s">
        <v>1035</v>
      </c>
      <c r="E41" s="8"/>
    </row>
    <row r="42" spans="1:5">
      <c r="A42" s="617">
        <v>22</v>
      </c>
      <c r="B42" s="87" t="s">
        <v>175</v>
      </c>
      <c r="C42" s="273">
        <v>162714104.9314</v>
      </c>
      <c r="D42" s="690"/>
      <c r="E42" s="8"/>
    </row>
    <row r="43" spans="1:5">
      <c r="A43" s="617">
        <v>23</v>
      </c>
      <c r="B43" s="85" t="s">
        <v>176</v>
      </c>
      <c r="C43" s="270">
        <v>209008277</v>
      </c>
      <c r="D43" s="686" t="s">
        <v>1036</v>
      </c>
      <c r="E43" s="8"/>
    </row>
    <row r="44" spans="1:5">
      <c r="A44" s="617">
        <v>24</v>
      </c>
      <c r="B44" s="85" t="s">
        <v>177</v>
      </c>
      <c r="C44" s="270">
        <v>62509000</v>
      </c>
      <c r="D44" s="686" t="s">
        <v>1037</v>
      </c>
      <c r="E44" s="8"/>
    </row>
    <row r="45" spans="1:5">
      <c r="A45" s="617">
        <v>25</v>
      </c>
      <c r="B45" s="85" t="s">
        <v>232</v>
      </c>
      <c r="C45" s="270"/>
      <c r="D45" s="685"/>
      <c r="E45" s="7"/>
    </row>
    <row r="46" spans="1:5">
      <c r="A46" s="617">
        <v>26</v>
      </c>
      <c r="B46" s="85" t="s">
        <v>179</v>
      </c>
      <c r="C46" s="270"/>
      <c r="D46" s="685"/>
    </row>
    <row r="47" spans="1:5">
      <c r="A47" s="617">
        <v>27</v>
      </c>
      <c r="B47" s="85" t="s">
        <v>180</v>
      </c>
      <c r="C47" s="270">
        <v>0</v>
      </c>
      <c r="D47" s="685"/>
    </row>
    <row r="48" spans="1:5">
      <c r="A48" s="617">
        <v>28</v>
      </c>
      <c r="B48" s="85" t="s">
        <v>181</v>
      </c>
      <c r="C48" s="270">
        <v>-16017756.999999985</v>
      </c>
      <c r="D48" s="686" t="s">
        <v>1038</v>
      </c>
    </row>
    <row r="49" spans="1:4">
      <c r="A49" s="617">
        <v>29</v>
      </c>
      <c r="B49" s="85" t="s">
        <v>35</v>
      </c>
      <c r="C49" s="270">
        <v>11836127</v>
      </c>
      <c r="D49" s="685"/>
    </row>
    <row r="50" spans="1:4">
      <c r="A50" s="698">
        <v>29.1</v>
      </c>
      <c r="B50" s="85" t="s">
        <v>31</v>
      </c>
      <c r="C50" s="692">
        <v>11836127</v>
      </c>
      <c r="D50" s="686" t="s">
        <v>1039</v>
      </c>
    </row>
    <row r="51" spans="1:4">
      <c r="A51" s="698">
        <v>29.2</v>
      </c>
      <c r="B51" s="85" t="s">
        <v>35</v>
      </c>
      <c r="C51" s="692">
        <v>-11836127</v>
      </c>
      <c r="D51" s="686" t="s">
        <v>1040</v>
      </c>
    </row>
    <row r="52" spans="1:4" ht="16.5" thickBot="1">
      <c r="A52" s="138">
        <v>30</v>
      </c>
      <c r="B52" s="139" t="s">
        <v>182</v>
      </c>
      <c r="C52" s="693">
        <v>267335647</v>
      </c>
      <c r="D52" s="694"/>
    </row>
  </sheetData>
  <pageMargins left="0.7" right="0.7" top="0.75" bottom="0.75" header="0.3" footer="0.3"/>
  <pageSetup paperSize="9" scale="58" orientation="landscape"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pageSetUpPr fitToPage="1"/>
  </sheetPr>
  <dimension ref="A1:S22"/>
  <sheetViews>
    <sheetView zoomScale="70" zoomScaleNormal="70" workbookViewId="0">
      <pane xSplit="2" ySplit="7" topLeftCell="R8" activePane="bottomRight" state="frozen"/>
      <selection pane="topRight" activeCell="C1" sqref="C1"/>
      <selection pane="bottomLeft" activeCell="A8" sqref="A8"/>
      <selection pane="bottomRight" activeCell="U37" sqref="U37"/>
    </sheetView>
  </sheetViews>
  <sheetFormatPr defaultColWidth="9.140625" defaultRowHeight="12.75"/>
  <cols>
    <col min="1" max="1" width="10.5703125" style="2" bestFit="1" customWidth="1"/>
    <col min="2" max="2" width="95" style="2" customWidth="1"/>
    <col min="3" max="3" width="12.28515625" style="2" bestFit="1" customWidth="1"/>
    <col min="4" max="4" width="13.42578125" style="2" bestFit="1" customWidth="1"/>
    <col min="5" max="5" width="10.85546875" style="2" bestFit="1" customWidth="1"/>
    <col min="6" max="6" width="13.42578125" style="2" bestFit="1" customWidth="1"/>
    <col min="7" max="7" width="11.5703125" style="2" bestFit="1" customWidth="1"/>
    <col min="8" max="8" width="13.42578125" style="2" bestFit="1" customWidth="1"/>
    <col min="9" max="9" width="9.5703125" style="2" bestFit="1" customWidth="1"/>
    <col min="10" max="10" width="13.42578125" style="2" bestFit="1" customWidth="1"/>
    <col min="11" max="11" width="9.5703125" style="2" bestFit="1" customWidth="1"/>
    <col min="12" max="14" width="13.42578125" style="2" bestFit="1" customWidth="1"/>
    <col min="15" max="15" width="9.5703125" style="2" bestFit="1" customWidth="1"/>
    <col min="16" max="16" width="13.42578125" style="2" bestFit="1" customWidth="1"/>
    <col min="17" max="17" width="9.7109375" style="2" bestFit="1" customWidth="1"/>
    <col min="18" max="18" width="13.42578125" style="2" bestFit="1" customWidth="1"/>
    <col min="19" max="19" width="31.7109375" style="2" bestFit="1" customWidth="1"/>
    <col min="20" max="16384" width="9.140625" style="13"/>
  </cols>
  <sheetData>
    <row r="1" spans="1:19">
      <c r="A1" s="2" t="s">
        <v>188</v>
      </c>
      <c r="B1" s="326" t="str">
        <f>Info!C2</f>
        <v>სს "ვითიბი ბანკი ჯორჯია"</v>
      </c>
    </row>
    <row r="2" spans="1:19">
      <c r="A2" s="2" t="s">
        <v>189</v>
      </c>
      <c r="B2" s="451">
        <f>'1. key ratios'!B2</f>
        <v>44926</v>
      </c>
    </row>
    <row r="4" spans="1:19" ht="39" thickBot="1">
      <c r="A4" s="65" t="s">
        <v>414</v>
      </c>
      <c r="B4" s="301" t="s">
        <v>455</v>
      </c>
    </row>
    <row r="5" spans="1:19">
      <c r="A5" s="127"/>
      <c r="B5" s="129"/>
      <c r="C5" s="113" t="s">
        <v>0</v>
      </c>
      <c r="D5" s="113" t="s">
        <v>1</v>
      </c>
      <c r="E5" s="113" t="s">
        <v>2</v>
      </c>
      <c r="F5" s="113" t="s">
        <v>3</v>
      </c>
      <c r="G5" s="113" t="s">
        <v>4</v>
      </c>
      <c r="H5" s="113" t="s">
        <v>5</v>
      </c>
      <c r="I5" s="113" t="s">
        <v>237</v>
      </c>
      <c r="J5" s="113" t="s">
        <v>238</v>
      </c>
      <c r="K5" s="113" t="s">
        <v>239</v>
      </c>
      <c r="L5" s="113" t="s">
        <v>240</v>
      </c>
      <c r="M5" s="113" t="s">
        <v>241</v>
      </c>
      <c r="N5" s="113" t="s">
        <v>242</v>
      </c>
      <c r="O5" s="113" t="s">
        <v>442</v>
      </c>
      <c r="P5" s="113" t="s">
        <v>443</v>
      </c>
      <c r="Q5" s="113" t="s">
        <v>444</v>
      </c>
      <c r="R5" s="293" t="s">
        <v>445</v>
      </c>
      <c r="S5" s="114" t="s">
        <v>446</v>
      </c>
    </row>
    <row r="6" spans="1:19" ht="46.5" customHeight="1">
      <c r="A6" s="144"/>
      <c r="B6" s="779" t="s">
        <v>447</v>
      </c>
      <c r="C6" s="777">
        <v>0</v>
      </c>
      <c r="D6" s="778"/>
      <c r="E6" s="777">
        <v>0.2</v>
      </c>
      <c r="F6" s="778"/>
      <c r="G6" s="777">
        <v>0.35</v>
      </c>
      <c r="H6" s="778"/>
      <c r="I6" s="777">
        <v>0.5</v>
      </c>
      <c r="J6" s="778"/>
      <c r="K6" s="777">
        <v>0.75</v>
      </c>
      <c r="L6" s="778"/>
      <c r="M6" s="777">
        <v>1</v>
      </c>
      <c r="N6" s="778"/>
      <c r="O6" s="777">
        <v>1.5</v>
      </c>
      <c r="P6" s="778"/>
      <c r="Q6" s="777">
        <v>2.5</v>
      </c>
      <c r="R6" s="778"/>
      <c r="S6" s="775" t="s">
        <v>250</v>
      </c>
    </row>
    <row r="7" spans="1:19">
      <c r="A7" s="144"/>
      <c r="B7" s="780"/>
      <c r="C7" s="300" t="s">
        <v>440</v>
      </c>
      <c r="D7" s="300" t="s">
        <v>441</v>
      </c>
      <c r="E7" s="300" t="s">
        <v>440</v>
      </c>
      <c r="F7" s="300" t="s">
        <v>441</v>
      </c>
      <c r="G7" s="300" t="s">
        <v>440</v>
      </c>
      <c r="H7" s="300" t="s">
        <v>441</v>
      </c>
      <c r="I7" s="300" t="s">
        <v>440</v>
      </c>
      <c r="J7" s="300" t="s">
        <v>441</v>
      </c>
      <c r="K7" s="300" t="s">
        <v>440</v>
      </c>
      <c r="L7" s="300" t="s">
        <v>441</v>
      </c>
      <c r="M7" s="300" t="s">
        <v>440</v>
      </c>
      <c r="N7" s="300" t="s">
        <v>441</v>
      </c>
      <c r="O7" s="300" t="s">
        <v>440</v>
      </c>
      <c r="P7" s="300" t="s">
        <v>441</v>
      </c>
      <c r="Q7" s="300" t="s">
        <v>440</v>
      </c>
      <c r="R7" s="300" t="s">
        <v>441</v>
      </c>
      <c r="S7" s="776"/>
    </row>
    <row r="8" spans="1:19" s="148" customFormat="1">
      <c r="A8" s="117">
        <v>1</v>
      </c>
      <c r="B8" s="166" t="s">
        <v>216</v>
      </c>
      <c r="C8" s="744">
        <v>351</v>
      </c>
      <c r="D8" s="744"/>
      <c r="E8" s="744">
        <v>0</v>
      </c>
      <c r="F8" s="744"/>
      <c r="G8" s="744">
        <v>0</v>
      </c>
      <c r="H8" s="744"/>
      <c r="I8" s="744">
        <v>0</v>
      </c>
      <c r="J8" s="744"/>
      <c r="K8" s="744">
        <v>0</v>
      </c>
      <c r="L8" s="744"/>
      <c r="M8" s="744">
        <v>0</v>
      </c>
      <c r="N8" s="744"/>
      <c r="O8" s="744">
        <v>0</v>
      </c>
      <c r="P8" s="744"/>
      <c r="Q8" s="744">
        <v>0</v>
      </c>
      <c r="R8" s="744"/>
      <c r="S8" s="745">
        <v>0</v>
      </c>
    </row>
    <row r="9" spans="1:19" s="148" customFormat="1">
      <c r="A9" s="117">
        <v>2</v>
      </c>
      <c r="B9" s="166" t="s">
        <v>217</v>
      </c>
      <c r="C9" s="744">
        <v>0</v>
      </c>
      <c r="D9" s="744"/>
      <c r="E9" s="744">
        <v>0</v>
      </c>
      <c r="F9" s="744"/>
      <c r="G9" s="744">
        <v>0</v>
      </c>
      <c r="H9" s="744"/>
      <c r="I9" s="744">
        <v>0</v>
      </c>
      <c r="J9" s="744"/>
      <c r="K9" s="744">
        <v>0</v>
      </c>
      <c r="L9" s="744"/>
      <c r="M9" s="744">
        <v>0</v>
      </c>
      <c r="N9" s="744"/>
      <c r="O9" s="744">
        <v>0</v>
      </c>
      <c r="P9" s="744"/>
      <c r="Q9" s="744">
        <v>0</v>
      </c>
      <c r="R9" s="744"/>
      <c r="S9" s="745">
        <v>0</v>
      </c>
    </row>
    <row r="10" spans="1:19" s="148" customFormat="1">
      <c r="A10" s="117">
        <v>3</v>
      </c>
      <c r="B10" s="166" t="s">
        <v>218</v>
      </c>
      <c r="C10" s="744">
        <v>0</v>
      </c>
      <c r="D10" s="744"/>
      <c r="E10" s="744">
        <v>0</v>
      </c>
      <c r="F10" s="744"/>
      <c r="G10" s="744">
        <v>0</v>
      </c>
      <c r="H10" s="744"/>
      <c r="I10" s="744">
        <v>0</v>
      </c>
      <c r="J10" s="744"/>
      <c r="K10" s="744">
        <v>0</v>
      </c>
      <c r="L10" s="744"/>
      <c r="M10" s="744">
        <v>0</v>
      </c>
      <c r="N10" s="744"/>
      <c r="O10" s="744">
        <v>0</v>
      </c>
      <c r="P10" s="744"/>
      <c r="Q10" s="744">
        <v>0</v>
      </c>
      <c r="R10" s="744"/>
      <c r="S10" s="745">
        <v>0</v>
      </c>
    </row>
    <row r="11" spans="1:19" s="148" customFormat="1">
      <c r="A11" s="117">
        <v>4</v>
      </c>
      <c r="B11" s="166" t="s">
        <v>219</v>
      </c>
      <c r="C11" s="744">
        <v>0</v>
      </c>
      <c r="D11" s="744"/>
      <c r="E11" s="744">
        <v>0</v>
      </c>
      <c r="F11" s="744"/>
      <c r="G11" s="744">
        <v>0</v>
      </c>
      <c r="H11" s="744"/>
      <c r="I11" s="744">
        <v>0</v>
      </c>
      <c r="J11" s="744"/>
      <c r="K11" s="744">
        <v>0</v>
      </c>
      <c r="L11" s="744"/>
      <c r="M11" s="744">
        <v>0</v>
      </c>
      <c r="N11" s="744"/>
      <c r="O11" s="744">
        <v>0</v>
      </c>
      <c r="P11" s="744"/>
      <c r="Q11" s="744">
        <v>0</v>
      </c>
      <c r="R11" s="744"/>
      <c r="S11" s="745">
        <v>0</v>
      </c>
    </row>
    <row r="12" spans="1:19" s="148" customFormat="1">
      <c r="A12" s="117">
        <v>5</v>
      </c>
      <c r="B12" s="166" t="s">
        <v>220</v>
      </c>
      <c r="C12" s="744">
        <v>0</v>
      </c>
      <c r="D12" s="744"/>
      <c r="E12" s="744">
        <v>0</v>
      </c>
      <c r="F12" s="744"/>
      <c r="G12" s="744">
        <v>0</v>
      </c>
      <c r="H12" s="744"/>
      <c r="I12" s="744">
        <v>0</v>
      </c>
      <c r="J12" s="744"/>
      <c r="K12" s="744">
        <v>0</v>
      </c>
      <c r="L12" s="744"/>
      <c r="M12" s="744">
        <v>0</v>
      </c>
      <c r="N12" s="744"/>
      <c r="O12" s="744">
        <v>0</v>
      </c>
      <c r="P12" s="744"/>
      <c r="Q12" s="744">
        <v>0</v>
      </c>
      <c r="R12" s="744"/>
      <c r="S12" s="745">
        <v>0</v>
      </c>
    </row>
    <row r="13" spans="1:19" s="148" customFormat="1">
      <c r="A13" s="117">
        <v>6</v>
      </c>
      <c r="B13" s="166" t="s">
        <v>221</v>
      </c>
      <c r="C13" s="744">
        <v>0</v>
      </c>
      <c r="D13" s="744"/>
      <c r="E13" s="744">
        <v>6275759.6244999999</v>
      </c>
      <c r="F13" s="744"/>
      <c r="G13" s="744">
        <v>0</v>
      </c>
      <c r="H13" s="744"/>
      <c r="I13" s="744">
        <v>772.01210000007995</v>
      </c>
      <c r="J13" s="744"/>
      <c r="K13" s="744">
        <v>0</v>
      </c>
      <c r="L13" s="744"/>
      <c r="M13" s="744">
        <v>117364.3634</v>
      </c>
      <c r="N13" s="744">
        <v>0</v>
      </c>
      <c r="O13" s="744">
        <v>0</v>
      </c>
      <c r="P13" s="744"/>
      <c r="Q13" s="744">
        <v>0</v>
      </c>
      <c r="R13" s="744"/>
      <c r="S13" s="745">
        <v>1372902.2943499999</v>
      </c>
    </row>
    <row r="14" spans="1:19" s="148" customFormat="1">
      <c r="A14" s="117">
        <v>7</v>
      </c>
      <c r="B14" s="166" t="s">
        <v>73</v>
      </c>
      <c r="C14" s="744">
        <v>0</v>
      </c>
      <c r="D14" s="744">
        <v>0</v>
      </c>
      <c r="E14" s="744">
        <v>0</v>
      </c>
      <c r="F14" s="744">
        <v>0</v>
      </c>
      <c r="G14" s="744">
        <v>0</v>
      </c>
      <c r="H14" s="744"/>
      <c r="I14" s="744">
        <v>0</v>
      </c>
      <c r="J14" s="744">
        <v>0</v>
      </c>
      <c r="K14" s="744">
        <v>0</v>
      </c>
      <c r="L14" s="744"/>
      <c r="M14" s="744">
        <v>205961605.14539006</v>
      </c>
      <c r="N14" s="744">
        <v>18155790.84809</v>
      </c>
      <c r="O14" s="744">
        <v>0</v>
      </c>
      <c r="P14" s="744">
        <v>0</v>
      </c>
      <c r="Q14" s="744">
        <v>0</v>
      </c>
      <c r="R14" s="744">
        <v>0</v>
      </c>
      <c r="S14" s="745">
        <v>224117395.99348006</v>
      </c>
    </row>
    <row r="15" spans="1:19" s="148" customFormat="1">
      <c r="A15" s="117">
        <v>8</v>
      </c>
      <c r="B15" s="166" t="s">
        <v>74</v>
      </c>
      <c r="C15" s="744">
        <v>0</v>
      </c>
      <c r="D15" s="744"/>
      <c r="E15" s="744">
        <v>0</v>
      </c>
      <c r="F15" s="744"/>
      <c r="G15" s="744">
        <v>0</v>
      </c>
      <c r="H15" s="744"/>
      <c r="I15" s="744">
        <v>0</v>
      </c>
      <c r="J15" s="744"/>
      <c r="K15" s="744">
        <v>-1.5999999999999999E-4</v>
      </c>
      <c r="L15" s="744">
        <v>0</v>
      </c>
      <c r="M15" s="744">
        <v>0</v>
      </c>
      <c r="N15" s="744">
        <v>0</v>
      </c>
      <c r="O15" s="744">
        <v>0</v>
      </c>
      <c r="P15" s="744">
        <v>0</v>
      </c>
      <c r="Q15" s="744">
        <v>0</v>
      </c>
      <c r="R15" s="744"/>
      <c r="S15" s="745">
        <v>0</v>
      </c>
    </row>
    <row r="16" spans="1:19" s="148" customFormat="1">
      <c r="A16" s="117">
        <v>9</v>
      </c>
      <c r="B16" s="166" t="s">
        <v>75</v>
      </c>
      <c r="C16" s="744">
        <v>0</v>
      </c>
      <c r="D16" s="744"/>
      <c r="E16" s="744">
        <v>0</v>
      </c>
      <c r="F16" s="744"/>
      <c r="G16" s="744">
        <v>8841590.4435799997</v>
      </c>
      <c r="H16" s="744">
        <v>8467.3349999999991</v>
      </c>
      <c r="I16" s="744">
        <v>0</v>
      </c>
      <c r="J16" s="744"/>
      <c r="K16" s="744">
        <v>0</v>
      </c>
      <c r="L16" s="744"/>
      <c r="M16" s="744">
        <v>0</v>
      </c>
      <c r="N16" s="744"/>
      <c r="O16" s="744">
        <v>0</v>
      </c>
      <c r="P16" s="744"/>
      <c r="Q16" s="744">
        <v>0</v>
      </c>
      <c r="R16" s="744"/>
      <c r="S16" s="745">
        <v>3097520.2225029999</v>
      </c>
    </row>
    <row r="17" spans="1:19" s="148" customFormat="1">
      <c r="A17" s="117">
        <v>10</v>
      </c>
      <c r="B17" s="166" t="s">
        <v>69</v>
      </c>
      <c r="C17" s="744">
        <v>0</v>
      </c>
      <c r="D17" s="744"/>
      <c r="E17" s="744">
        <v>0</v>
      </c>
      <c r="F17" s="744"/>
      <c r="G17" s="744">
        <v>0</v>
      </c>
      <c r="H17" s="744"/>
      <c r="I17" s="744">
        <v>2224286.4</v>
      </c>
      <c r="J17" s="744"/>
      <c r="K17" s="744">
        <v>0</v>
      </c>
      <c r="L17" s="744"/>
      <c r="M17" s="744">
        <v>9267714.7173999995</v>
      </c>
      <c r="N17" s="744"/>
      <c r="O17" s="744">
        <v>12822104.314259999</v>
      </c>
      <c r="P17" s="744"/>
      <c r="Q17" s="744">
        <v>0</v>
      </c>
      <c r="R17" s="744"/>
      <c r="S17" s="745">
        <v>29613014.388789997</v>
      </c>
    </row>
    <row r="18" spans="1:19" s="148" customFormat="1">
      <c r="A18" s="117">
        <v>11</v>
      </c>
      <c r="B18" s="166" t="s">
        <v>70</v>
      </c>
      <c r="C18" s="744">
        <v>0</v>
      </c>
      <c r="D18" s="744"/>
      <c r="E18" s="744">
        <v>0</v>
      </c>
      <c r="F18" s="744"/>
      <c r="G18" s="744">
        <v>0</v>
      </c>
      <c r="H18" s="744"/>
      <c r="I18" s="744">
        <v>0</v>
      </c>
      <c r="J18" s="744"/>
      <c r="K18" s="744">
        <v>0</v>
      </c>
      <c r="L18" s="744"/>
      <c r="M18" s="744">
        <v>0</v>
      </c>
      <c r="N18" s="744"/>
      <c r="O18" s="744">
        <v>0</v>
      </c>
      <c r="P18" s="744"/>
      <c r="Q18" s="744">
        <v>0</v>
      </c>
      <c r="R18" s="744"/>
      <c r="S18" s="745">
        <v>0</v>
      </c>
    </row>
    <row r="19" spans="1:19" s="148" customFormat="1">
      <c r="A19" s="117">
        <v>12</v>
      </c>
      <c r="B19" s="166" t="s">
        <v>71</v>
      </c>
      <c r="C19" s="744">
        <v>0</v>
      </c>
      <c r="D19" s="744"/>
      <c r="E19" s="744">
        <v>0</v>
      </c>
      <c r="F19" s="744"/>
      <c r="G19" s="744">
        <v>0</v>
      </c>
      <c r="H19" s="744"/>
      <c r="I19" s="744">
        <v>0</v>
      </c>
      <c r="J19" s="744"/>
      <c r="K19" s="744">
        <v>0</v>
      </c>
      <c r="L19" s="744"/>
      <c r="M19" s="744">
        <v>0</v>
      </c>
      <c r="N19" s="744"/>
      <c r="O19" s="744">
        <v>0</v>
      </c>
      <c r="P19" s="744"/>
      <c r="Q19" s="744">
        <v>0</v>
      </c>
      <c r="R19" s="744"/>
      <c r="S19" s="745">
        <v>0</v>
      </c>
    </row>
    <row r="20" spans="1:19" s="148" customFormat="1">
      <c r="A20" s="117">
        <v>13</v>
      </c>
      <c r="B20" s="166" t="s">
        <v>72</v>
      </c>
      <c r="C20" s="744">
        <v>0</v>
      </c>
      <c r="D20" s="744"/>
      <c r="E20" s="744">
        <v>0</v>
      </c>
      <c r="F20" s="744"/>
      <c r="G20" s="744">
        <v>0</v>
      </c>
      <c r="H20" s="744"/>
      <c r="I20" s="744">
        <v>0</v>
      </c>
      <c r="J20" s="744"/>
      <c r="K20" s="744">
        <v>0</v>
      </c>
      <c r="L20" s="744"/>
      <c r="M20" s="744">
        <v>0</v>
      </c>
      <c r="N20" s="744"/>
      <c r="O20" s="744">
        <v>0</v>
      </c>
      <c r="P20" s="744"/>
      <c r="Q20" s="744">
        <v>0</v>
      </c>
      <c r="R20" s="744"/>
      <c r="S20" s="745">
        <v>0</v>
      </c>
    </row>
    <row r="21" spans="1:19" s="148" customFormat="1">
      <c r="A21" s="117">
        <v>14</v>
      </c>
      <c r="B21" s="166" t="s">
        <v>248</v>
      </c>
      <c r="C21" s="744">
        <v>99715346</v>
      </c>
      <c r="D21" s="744"/>
      <c r="E21" s="744">
        <v>0</v>
      </c>
      <c r="F21" s="744"/>
      <c r="G21" s="744">
        <v>0</v>
      </c>
      <c r="H21" s="744"/>
      <c r="I21" s="744">
        <v>0</v>
      </c>
      <c r="J21" s="744"/>
      <c r="K21" s="744">
        <v>0</v>
      </c>
      <c r="L21" s="744"/>
      <c r="M21" s="744">
        <v>69208994.279799998</v>
      </c>
      <c r="N21" s="744"/>
      <c r="O21" s="744">
        <v>0</v>
      </c>
      <c r="P21" s="744"/>
      <c r="Q21" s="744">
        <v>456977</v>
      </c>
      <c r="R21" s="744"/>
      <c r="S21" s="745">
        <v>70351436.779799998</v>
      </c>
    </row>
    <row r="22" spans="1:19" ht="13.5" thickBot="1">
      <c r="A22" s="99"/>
      <c r="B22" s="150" t="s">
        <v>68</v>
      </c>
      <c r="C22" s="746">
        <f>SUM(C8:C21)</f>
        <v>99715697</v>
      </c>
      <c r="D22" s="746">
        <f t="shared" ref="D22:S22" si="0">SUM(D8:D21)</f>
        <v>0</v>
      </c>
      <c r="E22" s="746">
        <f t="shared" si="0"/>
        <v>6275759.6244999999</v>
      </c>
      <c r="F22" s="746">
        <f t="shared" si="0"/>
        <v>0</v>
      </c>
      <c r="G22" s="746">
        <f t="shared" si="0"/>
        <v>8841590.4435799997</v>
      </c>
      <c r="H22" s="746">
        <f t="shared" si="0"/>
        <v>8467.3349999999991</v>
      </c>
      <c r="I22" s="746">
        <f t="shared" si="0"/>
        <v>2225058.4120999998</v>
      </c>
      <c r="J22" s="746">
        <f t="shared" si="0"/>
        <v>0</v>
      </c>
      <c r="K22" s="746">
        <f t="shared" si="0"/>
        <v>-1.5999999999999999E-4</v>
      </c>
      <c r="L22" s="746">
        <f t="shared" si="0"/>
        <v>0</v>
      </c>
      <c r="M22" s="746">
        <f t="shared" si="0"/>
        <v>284555678.50599009</v>
      </c>
      <c r="N22" s="746">
        <f t="shared" si="0"/>
        <v>18155790.84809</v>
      </c>
      <c r="O22" s="746">
        <f t="shared" si="0"/>
        <v>12822104.314259999</v>
      </c>
      <c r="P22" s="746">
        <f t="shared" si="0"/>
        <v>0</v>
      </c>
      <c r="Q22" s="746">
        <f t="shared" si="0"/>
        <v>456977</v>
      </c>
      <c r="R22" s="746">
        <f t="shared" si="0"/>
        <v>0</v>
      </c>
      <c r="S22" s="747">
        <f t="shared" si="0"/>
        <v>328552269.67892307</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scale="3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pageSetUpPr fitToPage="1"/>
  </sheetPr>
  <dimension ref="A1:V28"/>
  <sheetViews>
    <sheetView zoomScale="50" zoomScaleNormal="50" workbookViewId="0">
      <pane xSplit="2" ySplit="6" topLeftCell="K7" activePane="bottomRight" state="frozen"/>
      <selection pane="topRight" activeCell="C1" sqref="C1"/>
      <selection pane="bottomLeft" activeCell="A6" sqref="A6"/>
      <selection pane="bottomRight" activeCell="V13" sqref="V13"/>
    </sheetView>
  </sheetViews>
  <sheetFormatPr defaultColWidth="9.140625" defaultRowHeight="12.75"/>
  <cols>
    <col min="1" max="1" width="10.5703125" style="2" bestFit="1" customWidth="1"/>
    <col min="2" max="2" width="74.5703125" style="2" customWidth="1"/>
    <col min="3" max="3" width="19" style="2" customWidth="1"/>
    <col min="4" max="4" width="19.5703125" style="2" customWidth="1"/>
    <col min="5" max="5" width="31.140625" style="2" customWidth="1"/>
    <col min="6" max="6" width="29.140625" style="2" customWidth="1"/>
    <col min="7" max="7" width="28.5703125" style="2" customWidth="1"/>
    <col min="8" max="8" width="26.42578125" style="2" customWidth="1"/>
    <col min="9" max="9" width="23.7109375" style="2" customWidth="1"/>
    <col min="10" max="10" width="21.5703125" style="2" customWidth="1"/>
    <col min="11" max="11" width="15.7109375" style="2" customWidth="1"/>
    <col min="12" max="12" width="13.28515625" style="2" customWidth="1"/>
    <col min="13" max="13" width="20.85546875" style="2" customWidth="1"/>
    <col min="14" max="14" width="19.28515625" style="2" customWidth="1"/>
    <col min="15" max="15" width="18.42578125" style="2" customWidth="1"/>
    <col min="16" max="16" width="19" style="2" customWidth="1"/>
    <col min="17" max="17" width="20.28515625" style="2" customWidth="1"/>
    <col min="18" max="18" width="18" style="2" customWidth="1"/>
    <col min="19" max="19" width="36" style="2" customWidth="1"/>
    <col min="20" max="20" width="19.42578125" style="2" customWidth="1"/>
    <col min="21" max="21" width="19.140625" style="2" customWidth="1"/>
    <col min="22" max="22" width="20" style="2" customWidth="1"/>
    <col min="23" max="16384" width="9.140625" style="13"/>
  </cols>
  <sheetData>
    <row r="1" spans="1:22">
      <c r="A1" s="2" t="s">
        <v>188</v>
      </c>
      <c r="B1" s="326" t="str">
        <f>Info!C2</f>
        <v>სს "ვითიბი ბანკი ჯორჯია"</v>
      </c>
    </row>
    <row r="2" spans="1:22">
      <c r="A2" s="2" t="s">
        <v>189</v>
      </c>
      <c r="B2" s="451">
        <f>'1. key ratios'!B2</f>
        <v>44926</v>
      </c>
    </row>
    <row r="4" spans="1:22" ht="27.75" thickBot="1">
      <c r="A4" s="2" t="s">
        <v>415</v>
      </c>
      <c r="B4" s="302" t="s">
        <v>456</v>
      </c>
      <c r="V4" s="192" t="s">
        <v>93</v>
      </c>
    </row>
    <row r="5" spans="1:22">
      <c r="A5" s="97"/>
      <c r="B5" s="98"/>
      <c r="C5" s="781" t="s">
        <v>198</v>
      </c>
      <c r="D5" s="782"/>
      <c r="E5" s="782"/>
      <c r="F5" s="782"/>
      <c r="G5" s="782"/>
      <c r="H5" s="782"/>
      <c r="I5" s="782"/>
      <c r="J5" s="782"/>
      <c r="K5" s="782"/>
      <c r="L5" s="783"/>
      <c r="M5" s="781" t="s">
        <v>199</v>
      </c>
      <c r="N5" s="782"/>
      <c r="O5" s="782"/>
      <c r="P5" s="782"/>
      <c r="Q5" s="782"/>
      <c r="R5" s="782"/>
      <c r="S5" s="783"/>
      <c r="T5" s="786" t="s">
        <v>454</v>
      </c>
      <c r="U5" s="786" t="s">
        <v>453</v>
      </c>
      <c r="V5" s="784" t="s">
        <v>200</v>
      </c>
    </row>
    <row r="6" spans="1:22" s="65" customFormat="1" ht="140.25">
      <c r="A6" s="115"/>
      <c r="B6" s="168"/>
      <c r="C6" s="95" t="s">
        <v>201</v>
      </c>
      <c r="D6" s="94" t="s">
        <v>202</v>
      </c>
      <c r="E6" s="91" t="s">
        <v>203</v>
      </c>
      <c r="F6" s="303" t="s">
        <v>448</v>
      </c>
      <c r="G6" s="94" t="s">
        <v>204</v>
      </c>
      <c r="H6" s="94" t="s">
        <v>205</v>
      </c>
      <c r="I6" s="94" t="s">
        <v>206</v>
      </c>
      <c r="J6" s="94" t="s">
        <v>247</v>
      </c>
      <c r="K6" s="94" t="s">
        <v>207</v>
      </c>
      <c r="L6" s="96" t="s">
        <v>208</v>
      </c>
      <c r="M6" s="95" t="s">
        <v>209</v>
      </c>
      <c r="N6" s="94" t="s">
        <v>210</v>
      </c>
      <c r="O6" s="94" t="s">
        <v>211</v>
      </c>
      <c r="P6" s="94" t="s">
        <v>212</v>
      </c>
      <c r="Q6" s="94" t="s">
        <v>213</v>
      </c>
      <c r="R6" s="94" t="s">
        <v>214</v>
      </c>
      <c r="S6" s="96" t="s">
        <v>215</v>
      </c>
      <c r="T6" s="787"/>
      <c r="U6" s="787"/>
      <c r="V6" s="785"/>
    </row>
    <row r="7" spans="1:22" s="148" customFormat="1">
      <c r="A7" s="149">
        <v>1</v>
      </c>
      <c r="B7" s="147" t="s">
        <v>216</v>
      </c>
      <c r="C7" s="277"/>
      <c r="D7" s="275">
        <v>0</v>
      </c>
      <c r="E7" s="275"/>
      <c r="F7" s="275"/>
      <c r="G7" s="275"/>
      <c r="H7" s="275"/>
      <c r="I7" s="275"/>
      <c r="J7" s="275">
        <v>0</v>
      </c>
      <c r="K7" s="275"/>
      <c r="L7" s="278"/>
      <c r="M7" s="277"/>
      <c r="N7" s="275"/>
      <c r="O7" s="275"/>
      <c r="P7" s="275"/>
      <c r="Q7" s="275"/>
      <c r="R7" s="275"/>
      <c r="S7" s="278"/>
      <c r="T7" s="297">
        <v>0</v>
      </c>
      <c r="U7" s="297">
        <v>0</v>
      </c>
      <c r="V7" s="279">
        <f>SUM(C7:S7)</f>
        <v>0</v>
      </c>
    </row>
    <row r="8" spans="1:22" s="148" customFormat="1">
      <c r="A8" s="149">
        <v>2</v>
      </c>
      <c r="B8" s="147" t="s">
        <v>217</v>
      </c>
      <c r="C8" s="277"/>
      <c r="D8" s="275">
        <v>0</v>
      </c>
      <c r="E8" s="275"/>
      <c r="F8" s="275"/>
      <c r="G8" s="275"/>
      <c r="H8" s="275"/>
      <c r="I8" s="275"/>
      <c r="J8" s="275">
        <v>0</v>
      </c>
      <c r="K8" s="275"/>
      <c r="L8" s="278"/>
      <c r="M8" s="277"/>
      <c r="N8" s="275"/>
      <c r="O8" s="275"/>
      <c r="P8" s="275"/>
      <c r="Q8" s="275"/>
      <c r="R8" s="275"/>
      <c r="S8" s="278"/>
      <c r="T8" s="296">
        <v>0</v>
      </c>
      <c r="U8" s="296">
        <v>0</v>
      </c>
      <c r="V8" s="279">
        <f t="shared" ref="V8:V20" si="0">SUM(C8:S8)</f>
        <v>0</v>
      </c>
    </row>
    <row r="9" spans="1:22" s="148" customFormat="1">
      <c r="A9" s="149">
        <v>3</v>
      </c>
      <c r="B9" s="147" t="s">
        <v>218</v>
      </c>
      <c r="C9" s="277"/>
      <c r="D9" s="275">
        <v>0</v>
      </c>
      <c r="E9" s="275"/>
      <c r="F9" s="275"/>
      <c r="G9" s="275"/>
      <c r="H9" s="275"/>
      <c r="I9" s="275"/>
      <c r="J9" s="275">
        <v>0</v>
      </c>
      <c r="K9" s="275"/>
      <c r="L9" s="278"/>
      <c r="M9" s="277"/>
      <c r="N9" s="275"/>
      <c r="O9" s="275"/>
      <c r="P9" s="275"/>
      <c r="Q9" s="275"/>
      <c r="R9" s="275"/>
      <c r="S9" s="278"/>
      <c r="T9" s="296">
        <v>0</v>
      </c>
      <c r="U9" s="296">
        <v>0</v>
      </c>
      <c r="V9" s="279">
        <f>SUM(C9:S9)</f>
        <v>0</v>
      </c>
    </row>
    <row r="10" spans="1:22" s="148" customFormat="1">
      <c r="A10" s="149">
        <v>4</v>
      </c>
      <c r="B10" s="147" t="s">
        <v>219</v>
      </c>
      <c r="C10" s="277"/>
      <c r="D10" s="275">
        <v>0</v>
      </c>
      <c r="E10" s="275"/>
      <c r="F10" s="275"/>
      <c r="G10" s="275"/>
      <c r="H10" s="275"/>
      <c r="I10" s="275"/>
      <c r="J10" s="275">
        <v>0</v>
      </c>
      <c r="K10" s="275"/>
      <c r="L10" s="278"/>
      <c r="M10" s="277"/>
      <c r="N10" s="275"/>
      <c r="O10" s="275"/>
      <c r="P10" s="275"/>
      <c r="Q10" s="275"/>
      <c r="R10" s="275"/>
      <c r="S10" s="278"/>
      <c r="T10" s="296">
        <v>0</v>
      </c>
      <c r="U10" s="296">
        <v>0</v>
      </c>
      <c r="V10" s="279">
        <f t="shared" si="0"/>
        <v>0</v>
      </c>
    </row>
    <row r="11" spans="1:22" s="148" customFormat="1">
      <c r="A11" s="149">
        <v>5</v>
      </c>
      <c r="B11" s="147" t="s">
        <v>220</v>
      </c>
      <c r="C11" s="277"/>
      <c r="D11" s="275">
        <v>0</v>
      </c>
      <c r="E11" s="275"/>
      <c r="F11" s="275"/>
      <c r="G11" s="275"/>
      <c r="H11" s="275"/>
      <c r="I11" s="275"/>
      <c r="J11" s="275">
        <v>0</v>
      </c>
      <c r="K11" s="275"/>
      <c r="L11" s="278"/>
      <c r="M11" s="277"/>
      <c r="N11" s="275"/>
      <c r="O11" s="275"/>
      <c r="P11" s="275"/>
      <c r="Q11" s="275"/>
      <c r="R11" s="275"/>
      <c r="S11" s="278"/>
      <c r="T11" s="296">
        <v>0</v>
      </c>
      <c r="U11" s="296">
        <v>0</v>
      </c>
      <c r="V11" s="279">
        <f t="shared" si="0"/>
        <v>0</v>
      </c>
    </row>
    <row r="12" spans="1:22" s="148" customFormat="1">
      <c r="A12" s="149">
        <v>6</v>
      </c>
      <c r="B12" s="147" t="s">
        <v>221</v>
      </c>
      <c r="C12" s="277"/>
      <c r="D12" s="275">
        <v>0</v>
      </c>
      <c r="E12" s="275"/>
      <c r="F12" s="275"/>
      <c r="G12" s="275"/>
      <c r="H12" s="275"/>
      <c r="I12" s="275"/>
      <c r="J12" s="275">
        <v>0</v>
      </c>
      <c r="K12" s="275"/>
      <c r="L12" s="278"/>
      <c r="M12" s="277"/>
      <c r="N12" s="275"/>
      <c r="O12" s="275"/>
      <c r="P12" s="275"/>
      <c r="Q12" s="275"/>
      <c r="R12" s="275"/>
      <c r="S12" s="278"/>
      <c r="T12" s="296">
        <v>0</v>
      </c>
      <c r="U12" s="296">
        <v>0</v>
      </c>
      <c r="V12" s="279">
        <f t="shared" si="0"/>
        <v>0</v>
      </c>
    </row>
    <row r="13" spans="1:22" s="148" customFormat="1">
      <c r="A13" s="149">
        <v>7</v>
      </c>
      <c r="B13" s="147" t="s">
        <v>73</v>
      </c>
      <c r="C13" s="277"/>
      <c r="D13" s="275">
        <v>3366644.7896100003</v>
      </c>
      <c r="E13" s="275"/>
      <c r="F13" s="275"/>
      <c r="G13" s="275"/>
      <c r="H13" s="275"/>
      <c r="I13" s="275"/>
      <c r="J13" s="275">
        <v>0</v>
      </c>
      <c r="K13" s="275"/>
      <c r="L13" s="278"/>
      <c r="M13" s="277"/>
      <c r="N13" s="275"/>
      <c r="O13" s="275"/>
      <c r="P13" s="275"/>
      <c r="Q13" s="275"/>
      <c r="R13" s="275"/>
      <c r="S13" s="278"/>
      <c r="T13" s="296">
        <v>1977025.6910000001</v>
      </c>
      <c r="U13" s="296">
        <v>1389619.0986100002</v>
      </c>
      <c r="V13" s="279">
        <f t="shared" si="0"/>
        <v>3366644.7896100003</v>
      </c>
    </row>
    <row r="14" spans="1:22" s="148" customFormat="1">
      <c r="A14" s="149">
        <v>8</v>
      </c>
      <c r="B14" s="147" t="s">
        <v>74</v>
      </c>
      <c r="C14" s="277"/>
      <c r="D14" s="275">
        <v>0</v>
      </c>
      <c r="E14" s="275"/>
      <c r="F14" s="275"/>
      <c r="G14" s="275"/>
      <c r="H14" s="275"/>
      <c r="I14" s="275"/>
      <c r="J14" s="275">
        <v>0</v>
      </c>
      <c r="K14" s="275"/>
      <c r="L14" s="278"/>
      <c r="M14" s="277"/>
      <c r="N14" s="275"/>
      <c r="O14" s="275"/>
      <c r="P14" s="275"/>
      <c r="Q14" s="275"/>
      <c r="R14" s="275"/>
      <c r="S14" s="278"/>
      <c r="T14" s="296">
        <v>0</v>
      </c>
      <c r="U14" s="296">
        <v>0</v>
      </c>
      <c r="V14" s="279">
        <f t="shared" si="0"/>
        <v>0</v>
      </c>
    </row>
    <row r="15" spans="1:22" s="148" customFormat="1">
      <c r="A15" s="149">
        <v>9</v>
      </c>
      <c r="B15" s="147" t="s">
        <v>75</v>
      </c>
      <c r="C15" s="277"/>
      <c r="D15" s="275">
        <v>0</v>
      </c>
      <c r="E15" s="275"/>
      <c r="F15" s="275"/>
      <c r="G15" s="275"/>
      <c r="H15" s="275"/>
      <c r="I15" s="275"/>
      <c r="J15" s="275">
        <v>0</v>
      </c>
      <c r="K15" s="275"/>
      <c r="L15" s="278"/>
      <c r="M15" s="277"/>
      <c r="N15" s="275"/>
      <c r="O15" s="275"/>
      <c r="P15" s="275"/>
      <c r="Q15" s="275"/>
      <c r="R15" s="275"/>
      <c r="S15" s="278"/>
      <c r="T15" s="296">
        <v>0</v>
      </c>
      <c r="U15" s="296">
        <v>0</v>
      </c>
      <c r="V15" s="279">
        <f t="shared" si="0"/>
        <v>0</v>
      </c>
    </row>
    <row r="16" spans="1:22" s="148" customFormat="1">
      <c r="A16" s="149">
        <v>10</v>
      </c>
      <c r="B16" s="147" t="s">
        <v>69</v>
      </c>
      <c r="C16" s="277"/>
      <c r="D16" s="275">
        <v>0</v>
      </c>
      <c r="E16" s="275"/>
      <c r="F16" s="275"/>
      <c r="G16" s="275"/>
      <c r="H16" s="275"/>
      <c r="I16" s="275"/>
      <c r="J16" s="275">
        <v>0</v>
      </c>
      <c r="K16" s="275"/>
      <c r="L16" s="278"/>
      <c r="M16" s="277"/>
      <c r="N16" s="275"/>
      <c r="O16" s="275"/>
      <c r="P16" s="275"/>
      <c r="Q16" s="275"/>
      <c r="R16" s="275"/>
      <c r="S16" s="278"/>
      <c r="T16" s="296">
        <v>0</v>
      </c>
      <c r="U16" s="296">
        <v>0</v>
      </c>
      <c r="V16" s="279">
        <f t="shared" si="0"/>
        <v>0</v>
      </c>
    </row>
    <row r="17" spans="1:22" s="148" customFormat="1">
      <c r="A17" s="149">
        <v>11</v>
      </c>
      <c r="B17" s="147" t="s">
        <v>70</v>
      </c>
      <c r="C17" s="277"/>
      <c r="D17" s="275">
        <v>0</v>
      </c>
      <c r="E17" s="275"/>
      <c r="F17" s="275"/>
      <c r="G17" s="275"/>
      <c r="H17" s="275"/>
      <c r="I17" s="275"/>
      <c r="J17" s="275">
        <v>0</v>
      </c>
      <c r="K17" s="275"/>
      <c r="L17" s="278"/>
      <c r="M17" s="277"/>
      <c r="N17" s="275"/>
      <c r="O17" s="275"/>
      <c r="P17" s="275"/>
      <c r="Q17" s="275"/>
      <c r="R17" s="275"/>
      <c r="S17" s="278"/>
      <c r="T17" s="296">
        <v>0</v>
      </c>
      <c r="U17" s="296">
        <v>0</v>
      </c>
      <c r="V17" s="279">
        <f t="shared" si="0"/>
        <v>0</v>
      </c>
    </row>
    <row r="18" spans="1:22" s="148" customFormat="1">
      <c r="A18" s="149">
        <v>12</v>
      </c>
      <c r="B18" s="147" t="s">
        <v>71</v>
      </c>
      <c r="C18" s="277"/>
      <c r="D18" s="275">
        <v>0</v>
      </c>
      <c r="E18" s="275"/>
      <c r="F18" s="275"/>
      <c r="G18" s="275"/>
      <c r="H18" s="275"/>
      <c r="I18" s="275"/>
      <c r="J18" s="275">
        <v>0</v>
      </c>
      <c r="K18" s="275"/>
      <c r="L18" s="278"/>
      <c r="M18" s="277"/>
      <c r="N18" s="275"/>
      <c r="O18" s="275"/>
      <c r="P18" s="275"/>
      <c r="Q18" s="275"/>
      <c r="R18" s="275"/>
      <c r="S18" s="278"/>
      <c r="T18" s="296">
        <v>0</v>
      </c>
      <c r="U18" s="296">
        <v>0</v>
      </c>
      <c r="V18" s="279">
        <f t="shared" si="0"/>
        <v>0</v>
      </c>
    </row>
    <row r="19" spans="1:22" s="148" customFormat="1">
      <c r="A19" s="149">
        <v>13</v>
      </c>
      <c r="B19" s="147" t="s">
        <v>72</v>
      </c>
      <c r="C19" s="277"/>
      <c r="D19" s="275">
        <v>0</v>
      </c>
      <c r="E19" s="275"/>
      <c r="F19" s="275"/>
      <c r="G19" s="275"/>
      <c r="H19" s="275"/>
      <c r="I19" s="275"/>
      <c r="J19" s="275">
        <v>0</v>
      </c>
      <c r="K19" s="275"/>
      <c r="L19" s="278"/>
      <c r="M19" s="277"/>
      <c r="N19" s="275"/>
      <c r="O19" s="275"/>
      <c r="P19" s="275"/>
      <c r="Q19" s="275"/>
      <c r="R19" s="275"/>
      <c r="S19" s="278"/>
      <c r="T19" s="296">
        <v>0</v>
      </c>
      <c r="U19" s="296">
        <v>0</v>
      </c>
      <c r="V19" s="279">
        <f t="shared" si="0"/>
        <v>0</v>
      </c>
    </row>
    <row r="20" spans="1:22" s="148" customFormat="1">
      <c r="A20" s="149">
        <v>14</v>
      </c>
      <c r="B20" s="147" t="s">
        <v>248</v>
      </c>
      <c r="C20" s="277"/>
      <c r="D20" s="275">
        <v>0</v>
      </c>
      <c r="E20" s="275"/>
      <c r="F20" s="275"/>
      <c r="G20" s="275"/>
      <c r="H20" s="275"/>
      <c r="I20" s="275"/>
      <c r="J20" s="275">
        <v>0</v>
      </c>
      <c r="K20" s="275"/>
      <c r="L20" s="278"/>
      <c r="M20" s="277"/>
      <c r="N20" s="275"/>
      <c r="O20" s="275"/>
      <c r="P20" s="275"/>
      <c r="Q20" s="275"/>
      <c r="R20" s="275"/>
      <c r="S20" s="278"/>
      <c r="T20" s="296">
        <v>0</v>
      </c>
      <c r="U20" s="296">
        <v>0</v>
      </c>
      <c r="V20" s="279">
        <f t="shared" si="0"/>
        <v>0</v>
      </c>
    </row>
    <row r="21" spans="1:22" ht="13.5" thickBot="1">
      <c r="A21" s="99"/>
      <c r="B21" s="100" t="s">
        <v>68</v>
      </c>
      <c r="C21" s="280">
        <f>SUM(C7:C20)</f>
        <v>0</v>
      </c>
      <c r="D21" s="276">
        <f t="shared" ref="D21:V21" si="1">SUM(D7:D20)</f>
        <v>3366644.7896100003</v>
      </c>
      <c r="E21" s="276">
        <f t="shared" si="1"/>
        <v>0</v>
      </c>
      <c r="F21" s="276">
        <f t="shared" si="1"/>
        <v>0</v>
      </c>
      <c r="G21" s="276">
        <f t="shared" si="1"/>
        <v>0</v>
      </c>
      <c r="H21" s="276">
        <f t="shared" si="1"/>
        <v>0</v>
      </c>
      <c r="I21" s="276">
        <f t="shared" si="1"/>
        <v>0</v>
      </c>
      <c r="J21" s="276">
        <f t="shared" si="1"/>
        <v>0</v>
      </c>
      <c r="K21" s="276">
        <f t="shared" si="1"/>
        <v>0</v>
      </c>
      <c r="L21" s="281">
        <f t="shared" si="1"/>
        <v>0</v>
      </c>
      <c r="M21" s="280">
        <f t="shared" si="1"/>
        <v>0</v>
      </c>
      <c r="N21" s="276">
        <f t="shared" si="1"/>
        <v>0</v>
      </c>
      <c r="O21" s="276">
        <f t="shared" si="1"/>
        <v>0</v>
      </c>
      <c r="P21" s="276">
        <f t="shared" si="1"/>
        <v>0</v>
      </c>
      <c r="Q21" s="276">
        <f t="shared" si="1"/>
        <v>0</v>
      </c>
      <c r="R21" s="276">
        <f t="shared" si="1"/>
        <v>0</v>
      </c>
      <c r="S21" s="281">
        <f t="shared" si="1"/>
        <v>0</v>
      </c>
      <c r="T21" s="281">
        <f>SUM(T7:T20)</f>
        <v>1977025.6910000001</v>
      </c>
      <c r="U21" s="281">
        <f t="shared" si="1"/>
        <v>1389619.0986100002</v>
      </c>
      <c r="V21" s="282">
        <f t="shared" si="1"/>
        <v>3366644.7896100003</v>
      </c>
    </row>
    <row r="24" spans="1:22">
      <c r="A24" s="18"/>
      <c r="B24" s="18"/>
      <c r="C24" s="69"/>
      <c r="D24" s="69"/>
      <c r="E24" s="69"/>
    </row>
    <row r="25" spans="1:22">
      <c r="A25" s="92"/>
      <c r="B25" s="92"/>
      <c r="C25" s="18"/>
      <c r="D25" s="69"/>
      <c r="E25" s="69"/>
    </row>
    <row r="26" spans="1:22">
      <c r="A26" s="92"/>
      <c r="B26" s="93"/>
      <c r="C26" s="18"/>
      <c r="D26" s="69"/>
      <c r="E26" s="69"/>
    </row>
    <row r="27" spans="1:22">
      <c r="A27" s="92"/>
      <c r="B27" s="92"/>
      <c r="C27" s="18"/>
      <c r="D27" s="69"/>
      <c r="E27" s="69"/>
    </row>
    <row r="28" spans="1:22">
      <c r="A28" s="92"/>
      <c r="B28" s="93"/>
      <c r="C28" s="18"/>
      <c r="D28" s="69"/>
      <c r="E28" s="69"/>
    </row>
  </sheetData>
  <mergeCells count="5">
    <mergeCell ref="C5:L5"/>
    <mergeCell ref="M5:S5"/>
    <mergeCell ref="V5:V6"/>
    <mergeCell ref="T5:T6"/>
    <mergeCell ref="U5:U6"/>
  </mergeCells>
  <pageMargins left="0.7" right="0.7" top="0.75" bottom="0.75" header="0.3" footer="0.3"/>
  <pageSetup paperSize="9" scale="25"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pageSetUpPr fitToPage="1"/>
  </sheetPr>
  <dimension ref="A1:I28"/>
  <sheetViews>
    <sheetView zoomScale="70" zoomScaleNormal="70" workbookViewId="0">
      <pane xSplit="1" ySplit="7" topLeftCell="B8" activePane="bottomRight" state="frozen"/>
      <selection activeCell="L18" sqref="L18"/>
      <selection pane="topRight" activeCell="L18" sqref="L18"/>
      <selection pane="bottomLeft" activeCell="L18" sqref="L18"/>
      <selection pane="bottomRight" activeCell="C8" sqref="C8:G21"/>
    </sheetView>
  </sheetViews>
  <sheetFormatPr defaultColWidth="9.140625" defaultRowHeight="12.75"/>
  <cols>
    <col min="1" max="1" width="10.5703125" style="2" bestFit="1" customWidth="1"/>
    <col min="2" max="2" width="108" style="2" bestFit="1" customWidth="1"/>
    <col min="3" max="3" width="13.7109375" style="2" customWidth="1"/>
    <col min="4" max="4" width="14.85546875" style="2" bestFit="1" customWidth="1"/>
    <col min="5" max="5" width="17.7109375" style="2" customWidth="1"/>
    <col min="6" max="6" width="15.85546875" style="2" customWidth="1"/>
    <col min="7" max="7" width="17.42578125" style="2" customWidth="1"/>
    <col min="8" max="8" width="15.28515625" style="2" customWidth="1"/>
    <col min="9" max="16384" width="9.140625" style="13"/>
  </cols>
  <sheetData>
    <row r="1" spans="1:9">
      <c r="A1" s="2" t="s">
        <v>188</v>
      </c>
      <c r="B1" s="326" t="str">
        <f>Info!C2</f>
        <v>სს "ვითიბი ბანკი ჯორჯია"</v>
      </c>
    </row>
    <row r="2" spans="1:9">
      <c r="A2" s="2" t="s">
        <v>189</v>
      </c>
      <c r="B2" s="451">
        <f>'1. key ratios'!B2</f>
        <v>44926</v>
      </c>
    </row>
    <row r="4" spans="1:9" ht="13.5" thickBot="1">
      <c r="A4" s="2" t="s">
        <v>416</v>
      </c>
      <c r="B4" s="299" t="s">
        <v>457</v>
      </c>
    </row>
    <row r="5" spans="1:9">
      <c r="A5" s="97"/>
      <c r="B5" s="145"/>
      <c r="C5" s="151" t="s">
        <v>0</v>
      </c>
      <c r="D5" s="151" t="s">
        <v>1</v>
      </c>
      <c r="E5" s="151" t="s">
        <v>2</v>
      </c>
      <c r="F5" s="151" t="s">
        <v>3</v>
      </c>
      <c r="G5" s="294" t="s">
        <v>4</v>
      </c>
      <c r="H5" s="152" t="s">
        <v>5</v>
      </c>
      <c r="I5" s="24"/>
    </row>
    <row r="6" spans="1:9" ht="15" customHeight="1">
      <c r="A6" s="144"/>
      <c r="B6" s="22"/>
      <c r="C6" s="788" t="s">
        <v>449</v>
      </c>
      <c r="D6" s="792" t="s">
        <v>470</v>
      </c>
      <c r="E6" s="793"/>
      <c r="F6" s="788" t="s">
        <v>476</v>
      </c>
      <c r="G6" s="788" t="s">
        <v>477</v>
      </c>
      <c r="H6" s="790" t="s">
        <v>451</v>
      </c>
      <c r="I6" s="24"/>
    </row>
    <row r="7" spans="1:9" ht="76.5">
      <c r="A7" s="144"/>
      <c r="B7" s="22"/>
      <c r="C7" s="789"/>
      <c r="D7" s="298" t="s">
        <v>452</v>
      </c>
      <c r="E7" s="298" t="s">
        <v>450</v>
      </c>
      <c r="F7" s="789"/>
      <c r="G7" s="789"/>
      <c r="H7" s="791"/>
      <c r="I7" s="24"/>
    </row>
    <row r="8" spans="1:9">
      <c r="A8" s="88">
        <v>1</v>
      </c>
      <c r="B8" s="71" t="s">
        <v>216</v>
      </c>
      <c r="C8" s="283">
        <v>351</v>
      </c>
      <c r="D8" s="284">
        <v>0</v>
      </c>
      <c r="E8" s="283">
        <v>0</v>
      </c>
      <c r="F8" s="283">
        <v>0</v>
      </c>
      <c r="G8" s="295">
        <v>0</v>
      </c>
      <c r="H8" s="304">
        <f>IFERROR(G8/(C8+E8),0)</f>
        <v>0</v>
      </c>
    </row>
    <row r="9" spans="1:9" ht="15" customHeight="1">
      <c r="A9" s="88">
        <v>2</v>
      </c>
      <c r="B9" s="71" t="s">
        <v>217</v>
      </c>
      <c r="C9" s="283">
        <v>0</v>
      </c>
      <c r="D9" s="284">
        <v>0</v>
      </c>
      <c r="E9" s="283">
        <v>0</v>
      </c>
      <c r="F9" s="283">
        <v>0</v>
      </c>
      <c r="G9" s="295">
        <v>0</v>
      </c>
      <c r="H9" s="304">
        <f t="shared" ref="H9:H21" si="0">IFERROR(G9/(C9+E9),0)</f>
        <v>0</v>
      </c>
    </row>
    <row r="10" spans="1:9">
      <c r="A10" s="88">
        <v>3</v>
      </c>
      <c r="B10" s="71" t="s">
        <v>218</v>
      </c>
      <c r="C10" s="283">
        <v>0</v>
      </c>
      <c r="D10" s="284">
        <v>0</v>
      </c>
      <c r="E10" s="283">
        <v>0</v>
      </c>
      <c r="F10" s="283">
        <v>0</v>
      </c>
      <c r="G10" s="295">
        <v>0</v>
      </c>
      <c r="H10" s="304">
        <f t="shared" si="0"/>
        <v>0</v>
      </c>
    </row>
    <row r="11" spans="1:9">
      <c r="A11" s="88">
        <v>4</v>
      </c>
      <c r="B11" s="71" t="s">
        <v>219</v>
      </c>
      <c r="C11" s="283">
        <v>0</v>
      </c>
      <c r="D11" s="284">
        <v>0</v>
      </c>
      <c r="E11" s="283">
        <v>0</v>
      </c>
      <c r="F11" s="283">
        <v>0</v>
      </c>
      <c r="G11" s="295">
        <v>0</v>
      </c>
      <c r="H11" s="304">
        <f t="shared" si="0"/>
        <v>0</v>
      </c>
    </row>
    <row r="12" spans="1:9">
      <c r="A12" s="88">
        <v>5</v>
      </c>
      <c r="B12" s="71" t="s">
        <v>220</v>
      </c>
      <c r="C12" s="283">
        <v>0</v>
      </c>
      <c r="D12" s="284">
        <v>0</v>
      </c>
      <c r="E12" s="283">
        <v>0</v>
      </c>
      <c r="F12" s="283">
        <v>0</v>
      </c>
      <c r="G12" s="295">
        <v>0</v>
      </c>
      <c r="H12" s="304">
        <f t="shared" si="0"/>
        <v>0</v>
      </c>
    </row>
    <row r="13" spans="1:9">
      <c r="A13" s="88">
        <v>6</v>
      </c>
      <c r="B13" s="71" t="s">
        <v>221</v>
      </c>
      <c r="C13" s="283">
        <v>6393896</v>
      </c>
      <c r="D13" s="284">
        <v>0</v>
      </c>
      <c r="E13" s="283">
        <v>0</v>
      </c>
      <c r="F13" s="283">
        <v>1372902.2943499999</v>
      </c>
      <c r="G13" s="295">
        <v>1372902.2943499999</v>
      </c>
      <c r="H13" s="304">
        <f t="shared" si="0"/>
        <v>0.21472077342984619</v>
      </c>
    </row>
    <row r="14" spans="1:9">
      <c r="A14" s="88">
        <v>7</v>
      </c>
      <c r="B14" s="71" t="s">
        <v>73</v>
      </c>
      <c r="C14" s="283">
        <v>205961605.14539006</v>
      </c>
      <c r="D14" s="284">
        <v>35244107.573770002</v>
      </c>
      <c r="E14" s="283">
        <v>18155790.84809</v>
      </c>
      <c r="F14" s="284">
        <v>224117395.99348006</v>
      </c>
      <c r="G14" s="338">
        <v>220750751.20387006</v>
      </c>
      <c r="H14" s="304">
        <f t="shared" si="0"/>
        <v>0.98497820852019924</v>
      </c>
    </row>
    <row r="15" spans="1:9">
      <c r="A15" s="88">
        <v>8</v>
      </c>
      <c r="B15" s="71" t="s">
        <v>74</v>
      </c>
      <c r="C15" s="283">
        <v>0</v>
      </c>
      <c r="D15" s="284">
        <v>0</v>
      </c>
      <c r="E15" s="283">
        <v>0</v>
      </c>
      <c r="F15" s="284">
        <v>0</v>
      </c>
      <c r="G15" s="338">
        <v>0</v>
      </c>
      <c r="H15" s="304">
        <f t="shared" si="0"/>
        <v>0</v>
      </c>
    </row>
    <row r="16" spans="1:9">
      <c r="A16" s="88">
        <v>9</v>
      </c>
      <c r="B16" s="71" t="s">
        <v>75</v>
      </c>
      <c r="C16" s="283">
        <v>8841590.4435799997</v>
      </c>
      <c r="D16" s="284">
        <v>16934.669999999998</v>
      </c>
      <c r="E16" s="283">
        <v>8467.3349999999991</v>
      </c>
      <c r="F16" s="284">
        <v>3097520.2225029995</v>
      </c>
      <c r="G16" s="338">
        <v>3097520.2225029995</v>
      </c>
      <c r="H16" s="304">
        <f t="shared" si="0"/>
        <v>0.34999999999999992</v>
      </c>
    </row>
    <row r="17" spans="1:8">
      <c r="A17" s="88">
        <v>10</v>
      </c>
      <c r="B17" s="71" t="s">
        <v>69</v>
      </c>
      <c r="C17" s="283">
        <v>24314105.431659997</v>
      </c>
      <c r="D17" s="284">
        <v>0</v>
      </c>
      <c r="E17" s="283">
        <v>0</v>
      </c>
      <c r="F17" s="284">
        <v>29613014.388789997</v>
      </c>
      <c r="G17" s="338">
        <v>29613014.388789997</v>
      </c>
      <c r="H17" s="304">
        <f t="shared" si="0"/>
        <v>1.2179355918326389</v>
      </c>
    </row>
    <row r="18" spans="1:8">
      <c r="A18" s="88">
        <v>11</v>
      </c>
      <c r="B18" s="71" t="s">
        <v>70</v>
      </c>
      <c r="C18" s="283">
        <v>0</v>
      </c>
      <c r="D18" s="284">
        <v>0</v>
      </c>
      <c r="E18" s="283">
        <v>0</v>
      </c>
      <c r="F18" s="284">
        <v>0</v>
      </c>
      <c r="G18" s="338">
        <v>0</v>
      </c>
      <c r="H18" s="304">
        <f t="shared" si="0"/>
        <v>0</v>
      </c>
    </row>
    <row r="19" spans="1:8">
      <c r="A19" s="88">
        <v>12</v>
      </c>
      <c r="B19" s="71" t="s">
        <v>71</v>
      </c>
      <c r="C19" s="283">
        <v>0</v>
      </c>
      <c r="D19" s="284">
        <v>0</v>
      </c>
      <c r="E19" s="283">
        <v>0</v>
      </c>
      <c r="F19" s="284">
        <v>0</v>
      </c>
      <c r="G19" s="338">
        <v>0</v>
      </c>
      <c r="H19" s="304">
        <f t="shared" si="0"/>
        <v>0</v>
      </c>
    </row>
    <row r="20" spans="1:8">
      <c r="A20" s="88">
        <v>13</v>
      </c>
      <c r="B20" s="71" t="s">
        <v>72</v>
      </c>
      <c r="C20" s="283">
        <v>0</v>
      </c>
      <c r="D20" s="284">
        <v>0</v>
      </c>
      <c r="E20" s="283">
        <v>0</v>
      </c>
      <c r="F20" s="284">
        <v>0</v>
      </c>
      <c r="G20" s="338">
        <v>0</v>
      </c>
      <c r="H20" s="304">
        <f t="shared" si="0"/>
        <v>0</v>
      </c>
    </row>
    <row r="21" spans="1:8">
      <c r="A21" s="88">
        <v>14</v>
      </c>
      <c r="B21" s="71" t="s">
        <v>248</v>
      </c>
      <c r="C21" s="283">
        <v>169381317.2798</v>
      </c>
      <c r="D21" s="284">
        <v>0</v>
      </c>
      <c r="E21" s="283">
        <v>0</v>
      </c>
      <c r="F21" s="284">
        <v>70351436.779799998</v>
      </c>
      <c r="G21" s="338">
        <v>70351436.779799998</v>
      </c>
      <c r="H21" s="304">
        <f t="shared" si="0"/>
        <v>0.41534354502384035</v>
      </c>
    </row>
    <row r="22" spans="1:8" ht="13.5" thickBot="1">
      <c r="A22" s="146"/>
      <c r="B22" s="153" t="s">
        <v>68</v>
      </c>
      <c r="C22" s="276">
        <f>SUM(C8:C21)</f>
        <v>414892865.30043006</v>
      </c>
      <c r="D22" s="276">
        <f>SUM(D8:D21)</f>
        <v>35261042.243770003</v>
      </c>
      <c r="E22" s="276">
        <f>SUM(E8:E21)</f>
        <v>18164258.183090001</v>
      </c>
      <c r="F22" s="276">
        <f>SUM(F8:F21)</f>
        <v>328552269.67892307</v>
      </c>
      <c r="G22" s="276">
        <f>SUM(G8:G21)</f>
        <v>325185624.88931304</v>
      </c>
      <c r="H22" s="305">
        <f>G22/(C22+E22)</f>
        <v>0.7509069987661523</v>
      </c>
    </row>
    <row r="28" spans="1:8" ht="10.5" customHeight="1"/>
  </sheetData>
  <mergeCells count="5">
    <mergeCell ref="C6:C7"/>
    <mergeCell ref="F6:F7"/>
    <mergeCell ref="G6:G7"/>
    <mergeCell ref="H6:H7"/>
    <mergeCell ref="D6:E6"/>
  </mergeCells>
  <pageMargins left="0.7" right="0.7" top="0.75" bottom="0.75" header="0.3" footer="0.3"/>
  <pageSetup scale="59" orientation="landscape" horizontalDpi="0"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pageSetUpPr fitToPage="1"/>
  </sheetPr>
  <dimension ref="A1:K28"/>
  <sheetViews>
    <sheetView zoomScale="70" zoomScaleNormal="70" workbookViewId="0">
      <pane xSplit="2" ySplit="6" topLeftCell="C7" activePane="bottomRight" state="frozen"/>
      <selection pane="topRight" activeCell="C1" sqref="C1"/>
      <selection pane="bottomLeft" activeCell="A6" sqref="A6"/>
      <selection pane="bottomRight" activeCell="F23" sqref="F23:K24"/>
    </sheetView>
  </sheetViews>
  <sheetFormatPr defaultColWidth="9.140625" defaultRowHeight="12.75"/>
  <cols>
    <col min="1" max="1" width="10.5703125" style="326" bestFit="1" customWidth="1"/>
    <col min="2" max="2" width="104.140625" style="326" customWidth="1"/>
    <col min="3" max="9" width="12.7109375" style="326" customWidth="1"/>
    <col min="10" max="10" width="13.140625" style="326" bestFit="1" customWidth="1"/>
    <col min="11" max="11" width="12.7109375" style="326" customWidth="1"/>
    <col min="12" max="16384" width="9.140625" style="326"/>
  </cols>
  <sheetData>
    <row r="1" spans="1:11">
      <c r="A1" s="326" t="s">
        <v>188</v>
      </c>
      <c r="B1" s="326" t="str">
        <f>Info!C2</f>
        <v>სს "ვითიბი ბანკი ჯორჯია"</v>
      </c>
    </row>
    <row r="2" spans="1:11">
      <c r="A2" s="326" t="s">
        <v>189</v>
      </c>
      <c r="B2" s="738">
        <f>'1. key ratios'!B2</f>
        <v>44926</v>
      </c>
      <c r="C2" s="327"/>
      <c r="D2" s="327"/>
    </row>
    <row r="3" spans="1:11">
      <c r="B3" s="327"/>
      <c r="C3" s="327"/>
      <c r="D3" s="327"/>
    </row>
    <row r="4" spans="1:11" ht="13.5" thickBot="1">
      <c r="A4" s="326" t="s">
        <v>518</v>
      </c>
      <c r="B4" s="299" t="s">
        <v>517</v>
      </c>
      <c r="C4" s="327"/>
      <c r="D4" s="327"/>
    </row>
    <row r="5" spans="1:11" ht="30" customHeight="1">
      <c r="A5" s="797"/>
      <c r="B5" s="798"/>
      <c r="C5" s="799" t="s">
        <v>550</v>
      </c>
      <c r="D5" s="799"/>
      <c r="E5" s="799"/>
      <c r="F5" s="799" t="s">
        <v>551</v>
      </c>
      <c r="G5" s="799"/>
      <c r="H5" s="799"/>
      <c r="I5" s="799" t="s">
        <v>552</v>
      </c>
      <c r="J5" s="799"/>
      <c r="K5" s="800"/>
    </row>
    <row r="6" spans="1:11">
      <c r="A6" s="324"/>
      <c r="B6" s="325"/>
      <c r="C6" s="328" t="s">
        <v>27</v>
      </c>
      <c r="D6" s="328" t="s">
        <v>96</v>
      </c>
      <c r="E6" s="328" t="s">
        <v>68</v>
      </c>
      <c r="F6" s="328" t="s">
        <v>27</v>
      </c>
      <c r="G6" s="328" t="s">
        <v>96</v>
      </c>
      <c r="H6" s="328" t="s">
        <v>68</v>
      </c>
      <c r="I6" s="328" t="s">
        <v>27</v>
      </c>
      <c r="J6" s="328" t="s">
        <v>96</v>
      </c>
      <c r="K6" s="330" t="s">
        <v>68</v>
      </c>
    </row>
    <row r="7" spans="1:11">
      <c r="A7" s="331" t="s">
        <v>488</v>
      </c>
      <c r="B7" s="323"/>
      <c r="C7" s="323"/>
      <c r="D7" s="323"/>
      <c r="E7" s="323"/>
      <c r="F7" s="323"/>
      <c r="G7" s="323"/>
      <c r="H7" s="323"/>
      <c r="I7" s="323"/>
      <c r="J7" s="323"/>
      <c r="K7" s="332"/>
    </row>
    <row r="8" spans="1:11">
      <c r="A8" s="322">
        <v>1</v>
      </c>
      <c r="B8" s="311" t="s">
        <v>488</v>
      </c>
      <c r="C8" s="637"/>
      <c r="D8" s="637"/>
      <c r="E8" s="637"/>
      <c r="F8" s="638">
        <v>56158802.612554356</v>
      </c>
      <c r="G8" s="638">
        <v>42725219.47536739</v>
      </c>
      <c r="H8" s="638">
        <v>98884022.087921724</v>
      </c>
      <c r="I8" s="638">
        <v>56158802.612554356</v>
      </c>
      <c r="J8" s="638">
        <v>37732734.648911953</v>
      </c>
      <c r="K8" s="639">
        <v>93891537.261466295</v>
      </c>
    </row>
    <row r="9" spans="1:11">
      <c r="A9" s="331" t="s">
        <v>489</v>
      </c>
      <c r="B9" s="323"/>
      <c r="C9" s="640"/>
      <c r="D9" s="640"/>
      <c r="E9" s="640"/>
      <c r="F9" s="640"/>
      <c r="G9" s="640"/>
      <c r="H9" s="640"/>
      <c r="I9" s="640"/>
      <c r="J9" s="640"/>
      <c r="K9" s="641"/>
    </row>
    <row r="10" spans="1:11">
      <c r="A10" s="333">
        <v>2</v>
      </c>
      <c r="B10" s="312" t="s">
        <v>490</v>
      </c>
      <c r="C10" s="477">
        <v>3645070.200869564</v>
      </c>
      <c r="D10" s="642">
        <v>13649775.751413364</v>
      </c>
      <c r="E10" s="642">
        <v>17294845.952282935</v>
      </c>
      <c r="F10" s="642">
        <v>639635.79970217438</v>
      </c>
      <c r="G10" s="642">
        <v>496939.29977166298</v>
      </c>
      <c r="H10" s="642">
        <v>1136575.0994738366</v>
      </c>
      <c r="I10" s="642">
        <v>159377.95488586958</v>
      </c>
      <c r="J10" s="642">
        <v>55793.696552679306</v>
      </c>
      <c r="K10" s="643">
        <v>215171.65143854887</v>
      </c>
    </row>
    <row r="11" spans="1:11">
      <c r="A11" s="333">
        <v>3</v>
      </c>
      <c r="B11" s="312" t="s">
        <v>491</v>
      </c>
      <c r="C11" s="477">
        <v>20536154.848804351</v>
      </c>
      <c r="D11" s="642">
        <v>128155538.30500408</v>
      </c>
      <c r="E11" s="642">
        <v>148691693.1538085</v>
      </c>
      <c r="F11" s="642">
        <v>12689158.786410324</v>
      </c>
      <c r="G11" s="642">
        <v>823807.44947015785</v>
      </c>
      <c r="H11" s="642">
        <v>13512966.235880483</v>
      </c>
      <c r="I11" s="642">
        <v>6878392.2931521758</v>
      </c>
      <c r="J11" s="642">
        <v>689479.29514957045</v>
      </c>
      <c r="K11" s="643">
        <v>7567871.588301748</v>
      </c>
    </row>
    <row r="12" spans="1:11">
      <c r="A12" s="333">
        <v>4</v>
      </c>
      <c r="B12" s="312" t="s">
        <v>492</v>
      </c>
      <c r="C12" s="477">
        <v>0</v>
      </c>
      <c r="D12" s="642">
        <v>0</v>
      </c>
      <c r="E12" s="642">
        <v>0</v>
      </c>
      <c r="F12" s="642">
        <v>0</v>
      </c>
      <c r="G12" s="642">
        <v>0</v>
      </c>
      <c r="H12" s="642">
        <v>0</v>
      </c>
      <c r="I12" s="642">
        <v>0</v>
      </c>
      <c r="J12" s="642">
        <v>0</v>
      </c>
      <c r="K12" s="643">
        <v>0</v>
      </c>
    </row>
    <row r="13" spans="1:11">
      <c r="A13" s="333">
        <v>5</v>
      </c>
      <c r="B13" s="312" t="s">
        <v>493</v>
      </c>
      <c r="C13" s="477">
        <v>17745941.573695663</v>
      </c>
      <c r="D13" s="642">
        <v>22154590.054513585</v>
      </c>
      <c r="E13" s="642">
        <v>39900531.628209241</v>
      </c>
      <c r="F13" s="642">
        <v>6054771.531406519</v>
      </c>
      <c r="G13" s="642">
        <v>5825098.4936380852</v>
      </c>
      <c r="H13" s="642">
        <v>11879870.025044609</v>
      </c>
      <c r="I13" s="642">
        <v>1554460.9295326099</v>
      </c>
      <c r="J13" s="642">
        <v>1730396.5606451533</v>
      </c>
      <c r="K13" s="643">
        <v>3284857.4901777618</v>
      </c>
    </row>
    <row r="14" spans="1:11">
      <c r="A14" s="333">
        <v>6</v>
      </c>
      <c r="B14" s="312" t="s">
        <v>508</v>
      </c>
      <c r="C14" s="477">
        <v>0</v>
      </c>
      <c r="D14" s="642">
        <v>0</v>
      </c>
      <c r="E14" s="642">
        <v>0</v>
      </c>
      <c r="F14" s="642">
        <v>0</v>
      </c>
      <c r="G14" s="642">
        <v>0</v>
      </c>
      <c r="H14" s="642">
        <v>0</v>
      </c>
      <c r="I14" s="642">
        <v>0</v>
      </c>
      <c r="J14" s="642">
        <v>0</v>
      </c>
      <c r="K14" s="643">
        <v>0</v>
      </c>
    </row>
    <row r="15" spans="1:11">
      <c r="A15" s="333">
        <v>7</v>
      </c>
      <c r="B15" s="312" t="s">
        <v>495</v>
      </c>
      <c r="C15" s="477">
        <v>6448353.7060869532</v>
      </c>
      <c r="D15" s="642">
        <v>29962308.798452944</v>
      </c>
      <c r="E15" s="642">
        <v>36410662.504539885</v>
      </c>
      <c r="F15" s="642">
        <v>920367.31597826059</v>
      </c>
      <c r="G15" s="642">
        <v>20953459.368200332</v>
      </c>
      <c r="H15" s="642">
        <v>21873826.684178591</v>
      </c>
      <c r="I15" s="642">
        <v>920367.31597826059</v>
      </c>
      <c r="J15" s="642">
        <v>20953459.368200332</v>
      </c>
      <c r="K15" s="643">
        <v>21873826.684178591</v>
      </c>
    </row>
    <row r="16" spans="1:11">
      <c r="A16" s="333">
        <v>8</v>
      </c>
      <c r="B16" s="313" t="s">
        <v>496</v>
      </c>
      <c r="C16" s="477">
        <v>48375520.329456516</v>
      </c>
      <c r="D16" s="642">
        <v>193922212.90938398</v>
      </c>
      <c r="E16" s="642">
        <v>242297733.23884055</v>
      </c>
      <c r="F16" s="642">
        <v>20303933.43349728</v>
      </c>
      <c r="G16" s="642">
        <v>28099304.611080226</v>
      </c>
      <c r="H16" s="642">
        <v>48403238.044577502</v>
      </c>
      <c r="I16" s="642">
        <v>9512598.4935489111</v>
      </c>
      <c r="J16" s="642">
        <v>23429128.920547727</v>
      </c>
      <c r="K16" s="643">
        <v>32941727.41409665</v>
      </c>
    </row>
    <row r="17" spans="1:11">
      <c r="A17" s="331" t="s">
        <v>497</v>
      </c>
      <c r="B17" s="323"/>
      <c r="C17" s="640"/>
      <c r="D17" s="640"/>
      <c r="E17" s="640"/>
      <c r="F17" s="640"/>
      <c r="G17" s="640"/>
      <c r="H17" s="640"/>
      <c r="I17" s="640"/>
      <c r="J17" s="640"/>
      <c r="K17" s="641"/>
    </row>
    <row r="18" spans="1:11">
      <c r="A18" s="333">
        <v>9</v>
      </c>
      <c r="B18" s="312" t="s">
        <v>498</v>
      </c>
      <c r="C18" s="477">
        <v>0</v>
      </c>
      <c r="D18" s="642">
        <v>0</v>
      </c>
      <c r="E18" s="642">
        <v>0</v>
      </c>
      <c r="F18" s="642">
        <v>0</v>
      </c>
      <c r="G18" s="642">
        <v>0</v>
      </c>
      <c r="H18" s="642">
        <v>0</v>
      </c>
      <c r="I18" s="642">
        <v>0</v>
      </c>
      <c r="J18" s="642">
        <v>0</v>
      </c>
      <c r="K18" s="643">
        <v>0</v>
      </c>
    </row>
    <row r="19" spans="1:11">
      <c r="A19" s="333">
        <v>10</v>
      </c>
      <c r="B19" s="312" t="s">
        <v>499</v>
      </c>
      <c r="C19" s="477">
        <v>94570558.10929276</v>
      </c>
      <c r="D19" s="642">
        <v>105046233.61037546</v>
      </c>
      <c r="E19" s="642">
        <v>199616791.71966827</v>
      </c>
      <c r="F19" s="642">
        <v>1212503.5000226346</v>
      </c>
      <c r="G19" s="642">
        <v>4512342.8961108532</v>
      </c>
      <c r="H19" s="642">
        <v>5724846.3961334862</v>
      </c>
      <c r="I19" s="642">
        <v>1212503.5000226346</v>
      </c>
      <c r="J19" s="642">
        <v>10757466.762097808</v>
      </c>
      <c r="K19" s="643">
        <v>11969970.262120441</v>
      </c>
    </row>
    <row r="20" spans="1:11">
      <c r="A20" s="333">
        <v>11</v>
      </c>
      <c r="B20" s="312" t="s">
        <v>500</v>
      </c>
      <c r="C20" s="477">
        <v>6705221.5382608641</v>
      </c>
      <c r="D20" s="642">
        <v>3931446.2033999977</v>
      </c>
      <c r="E20" s="642">
        <v>10636667.741660871</v>
      </c>
      <c r="F20" s="642">
        <v>0</v>
      </c>
      <c r="G20" s="642">
        <v>0</v>
      </c>
      <c r="H20" s="642">
        <v>0</v>
      </c>
      <c r="I20" s="642">
        <v>0</v>
      </c>
      <c r="J20" s="642">
        <v>0</v>
      </c>
      <c r="K20" s="643">
        <v>0</v>
      </c>
    </row>
    <row r="21" spans="1:11" ht="13.5" thickBot="1">
      <c r="A21" s="211">
        <v>12</v>
      </c>
      <c r="B21" s="334" t="s">
        <v>501</v>
      </c>
      <c r="C21" s="644">
        <v>101275779.64755359</v>
      </c>
      <c r="D21" s="645">
        <v>108977679.81377544</v>
      </c>
      <c r="E21" s="644">
        <v>210253459.46132907</v>
      </c>
      <c r="F21" s="645">
        <v>1212503.5000226346</v>
      </c>
      <c r="G21" s="645">
        <v>4512342.8961108532</v>
      </c>
      <c r="H21" s="645">
        <v>5724846.3961334862</v>
      </c>
      <c r="I21" s="645">
        <v>1212503.5000226346</v>
      </c>
      <c r="J21" s="645">
        <v>10757466.762097808</v>
      </c>
      <c r="K21" s="646">
        <v>11969970.262120441</v>
      </c>
    </row>
    <row r="22" spans="1:11" ht="38.25" customHeight="1" thickBot="1">
      <c r="A22" s="320"/>
      <c r="B22" s="321"/>
      <c r="C22" s="474"/>
      <c r="D22" s="474"/>
      <c r="E22" s="474"/>
      <c r="F22" s="794" t="s">
        <v>502</v>
      </c>
      <c r="G22" s="795"/>
      <c r="H22" s="795"/>
      <c r="I22" s="794" t="s">
        <v>503</v>
      </c>
      <c r="J22" s="795"/>
      <c r="K22" s="796"/>
    </row>
    <row r="23" spans="1:11">
      <c r="A23" s="317">
        <v>13</v>
      </c>
      <c r="B23" s="314" t="s">
        <v>488</v>
      </c>
      <c r="C23" s="647"/>
      <c r="D23" s="647"/>
      <c r="E23" s="647"/>
      <c r="F23" s="648">
        <v>56158802.612554356</v>
      </c>
      <c r="G23" s="648">
        <v>42725219.47536739</v>
      </c>
      <c r="H23" s="648">
        <v>98884022.087921724</v>
      </c>
      <c r="I23" s="648">
        <v>56158802.612554356</v>
      </c>
      <c r="J23" s="648">
        <v>37732734.648911953</v>
      </c>
      <c r="K23" s="649">
        <v>93891537.261466295</v>
      </c>
    </row>
    <row r="24" spans="1:11" ht="13.5" thickBot="1">
      <c r="A24" s="318">
        <v>14</v>
      </c>
      <c r="B24" s="315" t="s">
        <v>504</v>
      </c>
      <c r="C24" s="650"/>
      <c r="D24" s="651"/>
      <c r="E24" s="652"/>
      <c r="F24" s="653">
        <v>19091429.933474645</v>
      </c>
      <c r="G24" s="653">
        <v>23586961.714969374</v>
      </c>
      <c r="H24" s="653">
        <v>42678391.648444012</v>
      </c>
      <c r="I24" s="653">
        <v>8300094.9935262762</v>
      </c>
      <c r="J24" s="653">
        <v>12671662.15844992</v>
      </c>
      <c r="K24" s="654">
        <v>20971757.151976209</v>
      </c>
    </row>
    <row r="25" spans="1:11" ht="13.5" thickBot="1">
      <c r="A25" s="319">
        <v>15</v>
      </c>
      <c r="B25" s="316" t="s">
        <v>505</v>
      </c>
      <c r="C25" s="655"/>
      <c r="D25" s="655"/>
      <c r="E25" s="655"/>
      <c r="F25" s="656">
        <f>F23/F24</f>
        <v>2.9415713127955021</v>
      </c>
      <c r="G25" s="656">
        <f t="shared" ref="G25:K25" si="0">G23/G24</f>
        <v>1.8113913946047571</v>
      </c>
      <c r="H25" s="656">
        <f t="shared" si="0"/>
        <v>2.3169575578775796</v>
      </c>
      <c r="I25" s="656">
        <f t="shared" si="0"/>
        <v>6.7660433593056286</v>
      </c>
      <c r="J25" s="656">
        <f t="shared" si="0"/>
        <v>2.977725745611866</v>
      </c>
      <c r="K25" s="657">
        <f t="shared" si="0"/>
        <v>4.4770467529764773</v>
      </c>
    </row>
    <row r="26" spans="1:11">
      <c r="F26" s="741"/>
    </row>
    <row r="27" spans="1:11">
      <c r="F27" s="742">
        <f>F16-F21-F24</f>
        <v>0</v>
      </c>
      <c r="G27" s="742">
        <f t="shared" ref="G27:K27" si="1">G16-G21-G24</f>
        <v>0</v>
      </c>
      <c r="H27" s="742">
        <f t="shared" si="1"/>
        <v>0</v>
      </c>
      <c r="I27" s="742">
        <f t="shared" si="1"/>
        <v>0</v>
      </c>
      <c r="J27" s="742">
        <f t="shared" si="1"/>
        <v>0</v>
      </c>
      <c r="K27" s="742">
        <f t="shared" si="1"/>
        <v>0</v>
      </c>
    </row>
    <row r="28" spans="1:11" ht="38.25">
      <c r="B28" s="23" t="s">
        <v>549</v>
      </c>
      <c r="F28" s="743">
        <v>1.0743727099108267</v>
      </c>
      <c r="G28" s="743">
        <v>0.86020545249194313</v>
      </c>
    </row>
  </sheetData>
  <mergeCells count="6">
    <mergeCell ref="F22:H22"/>
    <mergeCell ref="I22:K22"/>
    <mergeCell ref="A5:B5"/>
    <mergeCell ref="C5:E5"/>
    <mergeCell ref="F5:H5"/>
    <mergeCell ref="I5:K5"/>
  </mergeCells>
  <pageMargins left="0.7" right="0.7" top="0.75" bottom="0.75" header="0.3" footer="0.3"/>
  <pageSetup paperSize="9" scale="57"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pageSetUpPr fitToPage="1"/>
  </sheetPr>
  <dimension ref="A1:N22"/>
  <sheetViews>
    <sheetView zoomScale="70" zoomScaleNormal="70" workbookViewId="0">
      <pane xSplit="1" ySplit="5" topLeftCell="B6" activePane="bottomRight" state="frozen"/>
      <selection pane="topRight" activeCell="B1" sqref="B1"/>
      <selection pane="bottomLeft" activeCell="A5" sqref="A5"/>
      <selection pane="bottomRight" activeCell="B4" sqref="B4"/>
    </sheetView>
  </sheetViews>
  <sheetFormatPr defaultColWidth="9.140625" defaultRowHeight="15"/>
  <cols>
    <col min="1" max="1" width="10.5703125" style="66" bestFit="1" customWidth="1"/>
    <col min="2" max="2" width="95" style="66" customWidth="1"/>
    <col min="3" max="3" width="12.5703125" style="66" bestFit="1" customWidth="1"/>
    <col min="4" max="4" width="10" style="66" bestFit="1" customWidth="1"/>
    <col min="5" max="5" width="18.28515625" style="66" bestFit="1" customWidth="1"/>
    <col min="6" max="13" width="10.7109375" style="66" customWidth="1"/>
    <col min="14" max="14" width="31" style="66" bestFit="1" customWidth="1"/>
    <col min="15" max="16384" width="9.140625" style="13"/>
  </cols>
  <sheetData>
    <row r="1" spans="1:14">
      <c r="A1" s="5" t="s">
        <v>188</v>
      </c>
      <c r="B1" s="66" t="str">
        <f>Info!C2</f>
        <v>სს "ვითიბი ბანკი ჯორჯია"</v>
      </c>
    </row>
    <row r="2" spans="1:14" ht="14.25" customHeight="1">
      <c r="A2" s="66" t="s">
        <v>189</v>
      </c>
      <c r="B2" s="451">
        <f>'1. key ratios'!B2</f>
        <v>44926</v>
      </c>
    </row>
    <row r="3" spans="1:14" ht="14.25" customHeight="1"/>
    <row r="4" spans="1:14" ht="15.75" thickBot="1">
      <c r="A4" s="2" t="s">
        <v>417</v>
      </c>
      <c r="B4" s="90" t="s">
        <v>77</v>
      </c>
    </row>
    <row r="5" spans="1:14" s="25" customFormat="1" ht="12.75">
      <c r="A5" s="162"/>
      <c r="B5" s="163"/>
      <c r="C5" s="164" t="s">
        <v>0</v>
      </c>
      <c r="D5" s="164" t="s">
        <v>1</v>
      </c>
      <c r="E5" s="164" t="s">
        <v>2</v>
      </c>
      <c r="F5" s="164" t="s">
        <v>3</v>
      </c>
      <c r="G5" s="164" t="s">
        <v>4</v>
      </c>
      <c r="H5" s="164" t="s">
        <v>5</v>
      </c>
      <c r="I5" s="164" t="s">
        <v>237</v>
      </c>
      <c r="J5" s="164" t="s">
        <v>238</v>
      </c>
      <c r="K5" s="164" t="s">
        <v>239</v>
      </c>
      <c r="L5" s="164" t="s">
        <v>240</v>
      </c>
      <c r="M5" s="164" t="s">
        <v>241</v>
      </c>
      <c r="N5" s="165" t="s">
        <v>242</v>
      </c>
    </row>
    <row r="6" spans="1:14" ht="45">
      <c r="A6" s="154"/>
      <c r="B6" s="102"/>
      <c r="C6" s="103" t="s">
        <v>87</v>
      </c>
      <c r="D6" s="104" t="s">
        <v>76</v>
      </c>
      <c r="E6" s="105" t="s">
        <v>86</v>
      </c>
      <c r="F6" s="106">
        <v>0</v>
      </c>
      <c r="G6" s="106">
        <v>0.2</v>
      </c>
      <c r="H6" s="106">
        <v>0.35</v>
      </c>
      <c r="I6" s="106">
        <v>0.5</v>
      </c>
      <c r="J6" s="106">
        <v>0.75</v>
      </c>
      <c r="K6" s="106">
        <v>1</v>
      </c>
      <c r="L6" s="106">
        <v>1.5</v>
      </c>
      <c r="M6" s="106">
        <v>2.5</v>
      </c>
      <c r="N6" s="155" t="s">
        <v>77</v>
      </c>
    </row>
    <row r="7" spans="1:14">
      <c r="A7" s="156">
        <v>1</v>
      </c>
      <c r="B7" s="107" t="s">
        <v>78</v>
      </c>
      <c r="C7" s="285">
        <f>SUM(C8:C13)</f>
        <v>0</v>
      </c>
      <c r="D7" s="102"/>
      <c r="E7" s="288">
        <f t="shared" ref="E7:M7" si="0">SUM(E8:E13)</f>
        <v>0</v>
      </c>
      <c r="F7" s="285">
        <f>SUM(F8:F13)</f>
        <v>0</v>
      </c>
      <c r="G7" s="285">
        <f t="shared" si="0"/>
        <v>0</v>
      </c>
      <c r="H7" s="285">
        <f t="shared" si="0"/>
        <v>0</v>
      </c>
      <c r="I7" s="285">
        <f t="shared" si="0"/>
        <v>0</v>
      </c>
      <c r="J7" s="285">
        <f t="shared" si="0"/>
        <v>0</v>
      </c>
      <c r="K7" s="285">
        <f t="shared" si="0"/>
        <v>0</v>
      </c>
      <c r="L7" s="285">
        <f t="shared" si="0"/>
        <v>0</v>
      </c>
      <c r="M7" s="285">
        <f t="shared" si="0"/>
        <v>0</v>
      </c>
      <c r="N7" s="157">
        <f>SUM(N8:N13)</f>
        <v>0</v>
      </c>
    </row>
    <row r="8" spans="1:14">
      <c r="A8" s="156">
        <v>1.1000000000000001</v>
      </c>
      <c r="B8" s="108" t="s">
        <v>79</v>
      </c>
      <c r="C8" s="286">
        <v>0</v>
      </c>
      <c r="D8" s="109">
        <v>0.02</v>
      </c>
      <c r="E8" s="288">
        <f>C8*D8</f>
        <v>0</v>
      </c>
      <c r="F8" s="286"/>
      <c r="G8" s="286"/>
      <c r="H8" s="286"/>
      <c r="I8" s="286"/>
      <c r="J8" s="286"/>
      <c r="K8" s="286">
        <v>0</v>
      </c>
      <c r="L8" s="286"/>
      <c r="M8" s="286"/>
      <c r="N8" s="157">
        <f>SUMPRODUCT($F$6:$M$6,F8:M8)</f>
        <v>0</v>
      </c>
    </row>
    <row r="9" spans="1:14">
      <c r="A9" s="156">
        <v>1.2</v>
      </c>
      <c r="B9" s="108" t="s">
        <v>80</v>
      </c>
      <c r="C9" s="286">
        <v>0</v>
      </c>
      <c r="D9" s="109">
        <v>0.05</v>
      </c>
      <c r="E9" s="288">
        <f>C9*D9</f>
        <v>0</v>
      </c>
      <c r="F9" s="286"/>
      <c r="G9" s="286"/>
      <c r="H9" s="286"/>
      <c r="I9" s="286"/>
      <c r="J9" s="286"/>
      <c r="K9" s="286">
        <v>0</v>
      </c>
      <c r="L9" s="286"/>
      <c r="M9" s="286"/>
      <c r="N9" s="157">
        <f t="shared" ref="N9:N12" si="1">SUMPRODUCT($F$6:$M$6,F9:M9)</f>
        <v>0</v>
      </c>
    </row>
    <row r="10" spans="1:14">
      <c r="A10" s="156">
        <v>1.3</v>
      </c>
      <c r="B10" s="108" t="s">
        <v>81</v>
      </c>
      <c r="C10" s="286">
        <v>0</v>
      </c>
      <c r="D10" s="109">
        <v>0.08</v>
      </c>
      <c r="E10" s="288">
        <f>C10*D10</f>
        <v>0</v>
      </c>
      <c r="F10" s="286"/>
      <c r="G10" s="286"/>
      <c r="H10" s="286"/>
      <c r="I10" s="286"/>
      <c r="J10" s="286"/>
      <c r="K10" s="286">
        <v>0</v>
      </c>
      <c r="L10" s="286"/>
      <c r="M10" s="286"/>
      <c r="N10" s="157">
        <f>SUMPRODUCT($F$6:$M$6,F10:M10)</f>
        <v>0</v>
      </c>
    </row>
    <row r="11" spans="1:14">
      <c r="A11" s="156">
        <v>1.4</v>
      </c>
      <c r="B11" s="108" t="s">
        <v>82</v>
      </c>
      <c r="C11" s="286">
        <v>0</v>
      </c>
      <c r="D11" s="109">
        <v>0.11</v>
      </c>
      <c r="E11" s="288">
        <f>C11*D11</f>
        <v>0</v>
      </c>
      <c r="F11" s="286"/>
      <c r="G11" s="286"/>
      <c r="H11" s="286"/>
      <c r="I11" s="286"/>
      <c r="J11" s="286"/>
      <c r="K11" s="286">
        <v>0</v>
      </c>
      <c r="L11" s="286"/>
      <c r="M11" s="286"/>
      <c r="N11" s="157">
        <f t="shared" si="1"/>
        <v>0</v>
      </c>
    </row>
    <row r="12" spans="1:14">
      <c r="A12" s="156">
        <v>1.5</v>
      </c>
      <c r="B12" s="108" t="s">
        <v>83</v>
      </c>
      <c r="C12" s="286">
        <v>0</v>
      </c>
      <c r="D12" s="109">
        <v>0.14000000000000001</v>
      </c>
      <c r="E12" s="288">
        <f>C12*D12</f>
        <v>0</v>
      </c>
      <c r="F12" s="286"/>
      <c r="G12" s="286"/>
      <c r="H12" s="286"/>
      <c r="I12" s="286"/>
      <c r="J12" s="286"/>
      <c r="K12" s="286">
        <v>0</v>
      </c>
      <c r="L12" s="286"/>
      <c r="M12" s="286"/>
      <c r="N12" s="157">
        <f t="shared" si="1"/>
        <v>0</v>
      </c>
    </row>
    <row r="13" spans="1:14">
      <c r="A13" s="156">
        <v>1.6</v>
      </c>
      <c r="B13" s="110" t="s">
        <v>84</v>
      </c>
      <c r="C13" s="286">
        <v>0</v>
      </c>
      <c r="D13" s="111"/>
      <c r="E13" s="286"/>
      <c r="F13" s="286"/>
      <c r="G13" s="286"/>
      <c r="H13" s="286"/>
      <c r="I13" s="286"/>
      <c r="J13" s="286"/>
      <c r="K13" s="286"/>
      <c r="L13" s="286"/>
      <c r="M13" s="286"/>
      <c r="N13" s="157">
        <f>SUMPRODUCT($F$6:$M$6,F13:M13)</f>
        <v>0</v>
      </c>
    </row>
    <row r="14" spans="1:14">
      <c r="A14" s="156">
        <v>2</v>
      </c>
      <c r="B14" s="112" t="s">
        <v>85</v>
      </c>
      <c r="C14" s="285">
        <f>SUM(C15:C20)</f>
        <v>0</v>
      </c>
      <c r="D14" s="102"/>
      <c r="E14" s="288">
        <f t="shared" ref="E14:M14" si="2">SUM(E15:E20)</f>
        <v>0</v>
      </c>
      <c r="F14" s="286">
        <f t="shared" si="2"/>
        <v>0</v>
      </c>
      <c r="G14" s="286">
        <f t="shared" si="2"/>
        <v>0</v>
      </c>
      <c r="H14" s="286">
        <f t="shared" si="2"/>
        <v>0</v>
      </c>
      <c r="I14" s="286">
        <f t="shared" si="2"/>
        <v>0</v>
      </c>
      <c r="J14" s="286">
        <f t="shared" si="2"/>
        <v>0</v>
      </c>
      <c r="K14" s="286">
        <f t="shared" si="2"/>
        <v>0</v>
      </c>
      <c r="L14" s="286">
        <f t="shared" si="2"/>
        <v>0</v>
      </c>
      <c r="M14" s="286">
        <f t="shared" si="2"/>
        <v>0</v>
      </c>
      <c r="N14" s="157">
        <f>SUM(N15:N20)</f>
        <v>0</v>
      </c>
    </row>
    <row r="15" spans="1:14">
      <c r="A15" s="156">
        <v>2.1</v>
      </c>
      <c r="B15" s="110" t="s">
        <v>79</v>
      </c>
      <c r="C15" s="286"/>
      <c r="D15" s="109">
        <v>5.0000000000000001E-3</v>
      </c>
      <c r="E15" s="288">
        <f>C15*D15</f>
        <v>0</v>
      </c>
      <c r="F15" s="286"/>
      <c r="G15" s="286"/>
      <c r="H15" s="286"/>
      <c r="I15" s="286"/>
      <c r="J15" s="286"/>
      <c r="K15" s="286"/>
      <c r="L15" s="286"/>
      <c r="M15" s="286"/>
      <c r="N15" s="157">
        <f>SUMPRODUCT($F$6:$M$6,F15:M15)</f>
        <v>0</v>
      </c>
    </row>
    <row r="16" spans="1:14">
      <c r="A16" s="156">
        <v>2.2000000000000002</v>
      </c>
      <c r="B16" s="110" t="s">
        <v>80</v>
      </c>
      <c r="C16" s="286"/>
      <c r="D16" s="109">
        <v>0.01</v>
      </c>
      <c r="E16" s="288">
        <f>C16*D16</f>
        <v>0</v>
      </c>
      <c r="F16" s="286"/>
      <c r="G16" s="286"/>
      <c r="H16" s="286"/>
      <c r="I16" s="286"/>
      <c r="J16" s="286"/>
      <c r="K16" s="286"/>
      <c r="L16" s="286"/>
      <c r="M16" s="286"/>
      <c r="N16" s="157">
        <f t="shared" ref="N16:N20" si="3">SUMPRODUCT($F$6:$M$6,F16:M16)</f>
        <v>0</v>
      </c>
    </row>
    <row r="17" spans="1:14">
      <c r="A17" s="156">
        <v>2.2999999999999998</v>
      </c>
      <c r="B17" s="110" t="s">
        <v>81</v>
      </c>
      <c r="C17" s="286"/>
      <c r="D17" s="109">
        <v>0.02</v>
      </c>
      <c r="E17" s="288">
        <f>C17*D17</f>
        <v>0</v>
      </c>
      <c r="F17" s="286"/>
      <c r="G17" s="286"/>
      <c r="H17" s="286"/>
      <c r="I17" s="286"/>
      <c r="J17" s="286"/>
      <c r="K17" s="286"/>
      <c r="L17" s="286"/>
      <c r="M17" s="286"/>
      <c r="N17" s="157">
        <f t="shared" si="3"/>
        <v>0</v>
      </c>
    </row>
    <row r="18" spans="1:14">
      <c r="A18" s="156">
        <v>2.4</v>
      </c>
      <c r="B18" s="110" t="s">
        <v>82</v>
      </c>
      <c r="C18" s="286"/>
      <c r="D18" s="109">
        <v>0.03</v>
      </c>
      <c r="E18" s="288">
        <f>C18*D18</f>
        <v>0</v>
      </c>
      <c r="F18" s="286"/>
      <c r="G18" s="286"/>
      <c r="H18" s="286"/>
      <c r="I18" s="286"/>
      <c r="J18" s="286"/>
      <c r="K18" s="286"/>
      <c r="L18" s="286"/>
      <c r="M18" s="286"/>
      <c r="N18" s="157">
        <f t="shared" si="3"/>
        <v>0</v>
      </c>
    </row>
    <row r="19" spans="1:14">
      <c r="A19" s="156">
        <v>2.5</v>
      </c>
      <c r="B19" s="110" t="s">
        <v>83</v>
      </c>
      <c r="C19" s="286"/>
      <c r="D19" s="109">
        <v>0.04</v>
      </c>
      <c r="E19" s="288">
        <f>C19*D19</f>
        <v>0</v>
      </c>
      <c r="F19" s="286"/>
      <c r="G19" s="286"/>
      <c r="H19" s="286"/>
      <c r="I19" s="286"/>
      <c r="J19" s="286"/>
      <c r="K19" s="286"/>
      <c r="L19" s="286"/>
      <c r="M19" s="286"/>
      <c r="N19" s="157">
        <f t="shared" si="3"/>
        <v>0</v>
      </c>
    </row>
    <row r="20" spans="1:14">
      <c r="A20" s="156">
        <v>2.6</v>
      </c>
      <c r="B20" s="110" t="s">
        <v>84</v>
      </c>
      <c r="C20" s="286"/>
      <c r="D20" s="111"/>
      <c r="E20" s="289"/>
      <c r="F20" s="286"/>
      <c r="G20" s="286"/>
      <c r="H20" s="286"/>
      <c r="I20" s="286"/>
      <c r="J20" s="286"/>
      <c r="K20" s="286"/>
      <c r="L20" s="286"/>
      <c r="M20" s="286"/>
      <c r="N20" s="157">
        <f t="shared" si="3"/>
        <v>0</v>
      </c>
    </row>
    <row r="21" spans="1:14" ht="15.75" thickBot="1">
      <c r="A21" s="158">
        <v>3</v>
      </c>
      <c r="B21" s="159" t="s">
        <v>68</v>
      </c>
      <c r="C21" s="287">
        <f>C14+C7</f>
        <v>0</v>
      </c>
      <c r="D21" s="160"/>
      <c r="E21" s="290">
        <f>E14+E7</f>
        <v>0</v>
      </c>
      <c r="F21" s="291">
        <f>F7+F14</f>
        <v>0</v>
      </c>
      <c r="G21" s="291">
        <f t="shared" ref="G21:L21" si="4">G7+G14</f>
        <v>0</v>
      </c>
      <c r="H21" s="291">
        <f t="shared" si="4"/>
        <v>0</v>
      </c>
      <c r="I21" s="291">
        <f t="shared" si="4"/>
        <v>0</v>
      </c>
      <c r="J21" s="291">
        <f t="shared" si="4"/>
        <v>0</v>
      </c>
      <c r="K21" s="291">
        <f t="shared" si="4"/>
        <v>0</v>
      </c>
      <c r="L21" s="291">
        <f t="shared" si="4"/>
        <v>0</v>
      </c>
      <c r="M21" s="291">
        <f>M7+M14</f>
        <v>0</v>
      </c>
      <c r="N21" s="161">
        <f>N14+N7</f>
        <v>0</v>
      </c>
    </row>
    <row r="22" spans="1:14">
      <c r="E22" s="292"/>
      <c r="F22" s="292"/>
      <c r="G22" s="292"/>
      <c r="H22" s="292"/>
      <c r="I22" s="292"/>
      <c r="J22" s="292"/>
      <c r="K22" s="292"/>
      <c r="L22" s="292"/>
      <c r="M22" s="292"/>
    </row>
  </sheetData>
  <conditionalFormatting sqref="E8:E12">
    <cfRule type="expression" dxfId="24" priority="2">
      <formula>(C8*D8)&lt;&gt;SUM(#REF!)</formula>
    </cfRule>
  </conditionalFormatting>
  <conditionalFormatting sqref="E20">
    <cfRule type="expression" dxfId="23" priority="3">
      <formula>$E$88&lt;&gt;SUM(#REF!)</formula>
    </cfRule>
  </conditionalFormatting>
  <conditionalFormatting sqref="E15:E19">
    <cfRule type="expression" dxfId="22" priority="1">
      <formula>(C15*D15)&lt;&gt;SUM(#REF!)</formula>
    </cfRule>
  </conditionalFormatting>
  <pageMargins left="0.7" right="0.7" top="0.75" bottom="0.75" header="0.3" footer="0.3"/>
  <pageSetup scale="46" orientation="landscape" horizontalDpi="0"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pageSetUpPr fitToPage="1"/>
  </sheetPr>
  <dimension ref="A1:C43"/>
  <sheetViews>
    <sheetView zoomScale="70" zoomScaleNormal="70" workbookViewId="0">
      <selection activeCell="C6" sqref="C6:C41"/>
    </sheetView>
  </sheetViews>
  <sheetFormatPr defaultRowHeight="15"/>
  <cols>
    <col min="1" max="1" width="11.42578125" customWidth="1"/>
    <col min="2" max="2" width="76.85546875" style="4" customWidth="1"/>
    <col min="3" max="3" width="22.85546875" customWidth="1"/>
  </cols>
  <sheetData>
    <row r="1" spans="1:3">
      <c r="A1" s="326" t="s">
        <v>188</v>
      </c>
      <c r="B1" t="str">
        <f>Info!C2</f>
        <v>სს "ვითიბი ბანკი ჯორჯია"</v>
      </c>
    </row>
    <row r="2" spans="1:3">
      <c r="A2" s="326" t="s">
        <v>189</v>
      </c>
      <c r="B2" s="451">
        <f>'1. key ratios'!B2</f>
        <v>44926</v>
      </c>
    </row>
    <row r="3" spans="1:3">
      <c r="A3" s="326"/>
      <c r="B3"/>
    </row>
    <row r="4" spans="1:3">
      <c r="A4" s="326" t="s">
        <v>594</v>
      </c>
      <c r="B4" t="s">
        <v>553</v>
      </c>
    </row>
    <row r="5" spans="1:3">
      <c r="A5" s="387"/>
      <c r="B5" s="387" t="s">
        <v>554</v>
      </c>
      <c r="C5" s="399"/>
    </row>
    <row r="6" spans="1:3">
      <c r="A6" s="388">
        <v>1</v>
      </c>
      <c r="B6" s="400" t="s">
        <v>606</v>
      </c>
      <c r="C6" s="401">
        <v>434099087.98043001</v>
      </c>
    </row>
    <row r="7" spans="1:3">
      <c r="A7" s="388">
        <v>2</v>
      </c>
      <c r="B7" s="400" t="s">
        <v>555</v>
      </c>
      <c r="C7" s="401">
        <v>-30585372.68</v>
      </c>
    </row>
    <row r="8" spans="1:3">
      <c r="A8" s="389">
        <v>3</v>
      </c>
      <c r="B8" s="402" t="s">
        <v>556</v>
      </c>
      <c r="C8" s="403">
        <v>403513715.30043</v>
      </c>
    </row>
    <row r="9" spans="1:3">
      <c r="A9" s="390"/>
      <c r="B9" s="390" t="s">
        <v>557</v>
      </c>
      <c r="C9" s="404"/>
    </row>
    <row r="10" spans="1:3">
      <c r="A10" s="391">
        <v>4</v>
      </c>
      <c r="B10" s="405" t="s">
        <v>558</v>
      </c>
      <c r="C10" s="401"/>
    </row>
    <row r="11" spans="1:3">
      <c r="A11" s="391">
        <v>5</v>
      </c>
      <c r="B11" s="406" t="s">
        <v>559</v>
      </c>
      <c r="C11" s="401"/>
    </row>
    <row r="12" spans="1:3">
      <c r="A12" s="391" t="s">
        <v>560</v>
      </c>
      <c r="B12" s="400" t="s">
        <v>561</v>
      </c>
      <c r="C12" s="403">
        <v>0</v>
      </c>
    </row>
    <row r="13" spans="1:3">
      <c r="A13" s="392">
        <v>6</v>
      </c>
      <c r="B13" s="407" t="s">
        <v>562</v>
      </c>
      <c r="C13" s="401"/>
    </row>
    <row r="14" spans="1:3">
      <c r="A14" s="392">
        <v>7</v>
      </c>
      <c r="B14" s="408" t="s">
        <v>563</v>
      </c>
      <c r="C14" s="401"/>
    </row>
    <row r="15" spans="1:3">
      <c r="A15" s="393">
        <v>8</v>
      </c>
      <c r="B15" s="400" t="s">
        <v>564</v>
      </c>
      <c r="C15" s="401"/>
    </row>
    <row r="16" spans="1:3" ht="24">
      <c r="A16" s="392">
        <v>9</v>
      </c>
      <c r="B16" s="408" t="s">
        <v>565</v>
      </c>
      <c r="C16" s="401"/>
    </row>
    <row r="17" spans="1:3">
      <c r="A17" s="392">
        <v>10</v>
      </c>
      <c r="B17" s="408" t="s">
        <v>566</v>
      </c>
      <c r="C17" s="401"/>
    </row>
    <row r="18" spans="1:3">
      <c r="A18" s="394">
        <v>11</v>
      </c>
      <c r="B18" s="409" t="s">
        <v>567</v>
      </c>
      <c r="C18" s="403">
        <v>0</v>
      </c>
    </row>
    <row r="19" spans="1:3">
      <c r="A19" s="390"/>
      <c r="B19" s="390" t="s">
        <v>568</v>
      </c>
      <c r="C19" s="410"/>
    </row>
    <row r="20" spans="1:3">
      <c r="A20" s="392">
        <v>12</v>
      </c>
      <c r="B20" s="405" t="s">
        <v>569</v>
      </c>
      <c r="C20" s="401"/>
    </row>
    <row r="21" spans="1:3">
      <c r="A21" s="392">
        <v>13</v>
      </c>
      <c r="B21" s="405" t="s">
        <v>570</v>
      </c>
      <c r="C21" s="401"/>
    </row>
    <row r="22" spans="1:3">
      <c r="A22" s="392">
        <v>14</v>
      </c>
      <c r="B22" s="405" t="s">
        <v>571</v>
      </c>
      <c r="C22" s="401"/>
    </row>
    <row r="23" spans="1:3" ht="24">
      <c r="A23" s="392" t="s">
        <v>572</v>
      </c>
      <c r="B23" s="405" t="s">
        <v>573</v>
      </c>
      <c r="C23" s="401"/>
    </row>
    <row r="24" spans="1:3">
      <c r="A24" s="392">
        <v>15</v>
      </c>
      <c r="B24" s="405" t="s">
        <v>574</v>
      </c>
      <c r="C24" s="401"/>
    </row>
    <row r="25" spans="1:3">
      <c r="A25" s="392" t="s">
        <v>575</v>
      </c>
      <c r="B25" s="400" t="s">
        <v>576</v>
      </c>
      <c r="C25" s="401"/>
    </row>
    <row r="26" spans="1:3">
      <c r="A26" s="394">
        <v>16</v>
      </c>
      <c r="B26" s="409" t="s">
        <v>577</v>
      </c>
      <c r="C26" s="403">
        <v>0</v>
      </c>
    </row>
    <row r="27" spans="1:3">
      <c r="A27" s="390"/>
      <c r="B27" s="390" t="s">
        <v>578</v>
      </c>
      <c r="C27" s="404"/>
    </row>
    <row r="28" spans="1:3">
      <c r="A28" s="391">
        <v>17</v>
      </c>
      <c r="B28" s="400" t="s">
        <v>579</v>
      </c>
      <c r="C28" s="401">
        <v>35261106.243770003</v>
      </c>
    </row>
    <row r="29" spans="1:3">
      <c r="A29" s="391">
        <v>18</v>
      </c>
      <c r="B29" s="400" t="s">
        <v>580</v>
      </c>
      <c r="C29" s="401">
        <v>-17096816.060680002</v>
      </c>
    </row>
    <row r="30" spans="1:3">
      <c r="A30" s="394">
        <v>19</v>
      </c>
      <c r="B30" s="409" t="s">
        <v>581</v>
      </c>
      <c r="C30" s="403">
        <v>18164290.183090001</v>
      </c>
    </row>
    <row r="31" spans="1:3">
      <c r="A31" s="395"/>
      <c r="B31" s="390" t="s">
        <v>582</v>
      </c>
      <c r="C31" s="404"/>
    </row>
    <row r="32" spans="1:3">
      <c r="A32" s="391" t="s">
        <v>583</v>
      </c>
      <c r="B32" s="405" t="s">
        <v>584</v>
      </c>
      <c r="C32" s="411"/>
    </row>
    <row r="33" spans="1:3">
      <c r="A33" s="391" t="s">
        <v>585</v>
      </c>
      <c r="B33" s="406" t="s">
        <v>586</v>
      </c>
      <c r="C33" s="411"/>
    </row>
    <row r="34" spans="1:3">
      <c r="A34" s="390"/>
      <c r="B34" s="390" t="s">
        <v>587</v>
      </c>
      <c r="C34" s="404"/>
    </row>
    <row r="35" spans="1:3">
      <c r="A35" s="394">
        <v>20</v>
      </c>
      <c r="B35" s="409" t="s">
        <v>89</v>
      </c>
      <c r="C35" s="403">
        <v>236750274.31999999</v>
      </c>
    </row>
    <row r="36" spans="1:3">
      <c r="A36" s="394">
        <v>21</v>
      </c>
      <c r="B36" s="409" t="s">
        <v>588</v>
      </c>
      <c r="C36" s="403">
        <v>421678005.48352003</v>
      </c>
    </row>
    <row r="37" spans="1:3">
      <c r="A37" s="396"/>
      <c r="B37" s="396" t="s">
        <v>553</v>
      </c>
      <c r="C37" s="404"/>
    </row>
    <row r="38" spans="1:3">
      <c r="A38" s="394">
        <v>22</v>
      </c>
      <c r="B38" s="409" t="s">
        <v>553</v>
      </c>
      <c r="C38" s="699">
        <v>0.56144800355078661</v>
      </c>
    </row>
    <row r="39" spans="1:3">
      <c r="A39" s="396"/>
      <c r="B39" s="396" t="s">
        <v>589</v>
      </c>
      <c r="C39" s="404"/>
    </row>
    <row r="40" spans="1:3">
      <c r="A40" s="397" t="s">
        <v>590</v>
      </c>
      <c r="B40" s="405" t="s">
        <v>591</v>
      </c>
      <c r="C40" s="411"/>
    </row>
    <row r="41" spans="1:3">
      <c r="A41" s="398" t="s">
        <v>592</v>
      </c>
      <c r="B41" s="406" t="s">
        <v>593</v>
      </c>
      <c r="C41" s="411"/>
    </row>
    <row r="43" spans="1:3">
      <c r="B43" s="420" t="s">
        <v>607</v>
      </c>
    </row>
  </sheetData>
  <pageMargins left="0.7" right="0.7" top="0.75" bottom="0.75" header="0.3" footer="0.3"/>
  <pageSetup paperSize="9" scale="7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pageSetUpPr fitToPage="1"/>
  </sheetPr>
  <dimension ref="A1:G42"/>
  <sheetViews>
    <sheetView zoomScale="70" zoomScaleNormal="70" workbookViewId="0">
      <pane xSplit="2" ySplit="6" topLeftCell="C30" activePane="bottomRight" state="frozen"/>
      <selection pane="topRight" activeCell="C1" sqref="C1"/>
      <selection pane="bottomLeft" activeCell="A7" sqref="A7"/>
      <selection pane="bottomRight" activeCell="C8" sqref="C8:G37"/>
    </sheetView>
  </sheetViews>
  <sheetFormatPr defaultRowHeight="15"/>
  <cols>
    <col min="1" max="1" width="9.85546875" style="326" bestFit="1" customWidth="1"/>
    <col min="2" max="2" width="82.5703125" style="23" customWidth="1"/>
    <col min="3" max="7" width="17.5703125" style="326" customWidth="1"/>
  </cols>
  <sheetData>
    <row r="1" spans="1:7">
      <c r="A1" s="326" t="s">
        <v>188</v>
      </c>
      <c r="B1" s="326" t="str">
        <f>Info!C2</f>
        <v>სს "ვითიბი ბანკი ჯორჯია"</v>
      </c>
    </row>
    <row r="2" spans="1:7">
      <c r="A2" s="326" t="s">
        <v>189</v>
      </c>
      <c r="B2" s="451">
        <f>'1. key ratios'!B2</f>
        <v>44926</v>
      </c>
    </row>
    <row r="3" spans="1:7">
      <c r="B3" s="451"/>
    </row>
    <row r="4" spans="1:7" ht="15.75" thickBot="1">
      <c r="A4" s="326" t="s">
        <v>655</v>
      </c>
      <c r="B4" s="452" t="s">
        <v>620</v>
      </c>
    </row>
    <row r="5" spans="1:7">
      <c r="A5" s="453"/>
      <c r="B5" s="454"/>
      <c r="C5" s="801" t="s">
        <v>621</v>
      </c>
      <c r="D5" s="801"/>
      <c r="E5" s="801"/>
      <c r="F5" s="801"/>
      <c r="G5" s="802" t="s">
        <v>622</v>
      </c>
    </row>
    <row r="6" spans="1:7">
      <c r="A6" s="455"/>
      <c r="B6" s="456"/>
      <c r="C6" s="457" t="s">
        <v>623</v>
      </c>
      <c r="D6" s="458" t="s">
        <v>624</v>
      </c>
      <c r="E6" s="458" t="s">
        <v>625</v>
      </c>
      <c r="F6" s="458" t="s">
        <v>626</v>
      </c>
      <c r="G6" s="803"/>
    </row>
    <row r="7" spans="1:7">
      <c r="A7" s="459"/>
      <c r="B7" s="460" t="s">
        <v>627</v>
      </c>
      <c r="C7" s="461"/>
      <c r="D7" s="461"/>
      <c r="E7" s="461"/>
      <c r="F7" s="461"/>
      <c r="G7" s="462"/>
    </row>
    <row r="8" spans="1:7">
      <c r="A8" s="463">
        <v>1</v>
      </c>
      <c r="B8" s="464" t="s">
        <v>628</v>
      </c>
      <c r="C8" s="465">
        <v>236293297.31999993</v>
      </c>
      <c r="D8" s="465">
        <v>0</v>
      </c>
      <c r="E8" s="465">
        <v>0</v>
      </c>
      <c r="F8" s="465">
        <v>105741098.6832</v>
      </c>
      <c r="G8" s="466">
        <v>342034396.00319993</v>
      </c>
    </row>
    <row r="9" spans="1:7">
      <c r="A9" s="463">
        <v>2</v>
      </c>
      <c r="B9" s="467" t="s">
        <v>88</v>
      </c>
      <c r="C9" s="465">
        <v>236293297.31999993</v>
      </c>
      <c r="D9" s="465"/>
      <c r="E9" s="465"/>
      <c r="F9" s="465">
        <v>86417712.9472</v>
      </c>
      <c r="G9" s="466">
        <v>322711010.26719993</v>
      </c>
    </row>
    <row r="10" spans="1:7">
      <c r="A10" s="463">
        <v>3</v>
      </c>
      <c r="B10" s="467" t="s">
        <v>629</v>
      </c>
      <c r="C10" s="468"/>
      <c r="D10" s="468"/>
      <c r="E10" s="468"/>
      <c r="F10" s="465">
        <v>19323385.735999998</v>
      </c>
      <c r="G10" s="466">
        <v>19323385.735999998</v>
      </c>
    </row>
    <row r="11" spans="1:7" ht="26.25">
      <c r="A11" s="463">
        <v>4</v>
      </c>
      <c r="B11" s="464" t="s">
        <v>630</v>
      </c>
      <c r="C11" s="465">
        <v>4254713.12</v>
      </c>
      <c r="D11" s="465">
        <v>686260</v>
      </c>
      <c r="E11" s="465">
        <v>0</v>
      </c>
      <c r="F11" s="465">
        <v>0</v>
      </c>
      <c r="G11" s="466">
        <v>4536118.5135000004</v>
      </c>
    </row>
    <row r="12" spans="1:7">
      <c r="A12" s="463">
        <v>5</v>
      </c>
      <c r="B12" s="467" t="s">
        <v>631</v>
      </c>
      <c r="C12" s="465">
        <v>3904033.2300000004</v>
      </c>
      <c r="D12" s="469">
        <v>686260</v>
      </c>
      <c r="E12" s="465">
        <v>0</v>
      </c>
      <c r="F12" s="465">
        <v>0</v>
      </c>
      <c r="G12" s="466">
        <v>4360778.5685000001</v>
      </c>
    </row>
    <row r="13" spans="1:7">
      <c r="A13" s="463">
        <v>6</v>
      </c>
      <c r="B13" s="467" t="s">
        <v>632</v>
      </c>
      <c r="C13" s="465">
        <v>350679.89</v>
      </c>
      <c r="D13" s="469">
        <v>0</v>
      </c>
      <c r="E13" s="465">
        <v>0</v>
      </c>
      <c r="F13" s="465">
        <v>0</v>
      </c>
      <c r="G13" s="466">
        <v>175339.94500000001</v>
      </c>
    </row>
    <row r="14" spans="1:7">
      <c r="A14" s="463">
        <v>7</v>
      </c>
      <c r="B14" s="464" t="s">
        <v>633</v>
      </c>
      <c r="C14" s="465">
        <v>17987489.277400002</v>
      </c>
      <c r="D14" s="465">
        <v>9793237.5136000011</v>
      </c>
      <c r="E14" s="465">
        <v>260115.46000000002</v>
      </c>
      <c r="F14" s="465">
        <v>0</v>
      </c>
      <c r="G14" s="466">
        <v>9898660.3650000002</v>
      </c>
    </row>
    <row r="15" spans="1:7" ht="51.75">
      <c r="A15" s="463">
        <v>8</v>
      </c>
      <c r="B15" s="467" t="s">
        <v>634</v>
      </c>
      <c r="C15" s="465">
        <v>17664822.420000002</v>
      </c>
      <c r="D15" s="469">
        <v>1872382.85</v>
      </c>
      <c r="E15" s="465">
        <v>260115.46000000002</v>
      </c>
      <c r="F15" s="465">
        <v>0</v>
      </c>
      <c r="G15" s="466">
        <v>9898660.3650000002</v>
      </c>
    </row>
    <row r="16" spans="1:7" ht="26.25">
      <c r="A16" s="463">
        <v>9</v>
      </c>
      <c r="B16" s="467" t="s">
        <v>635</v>
      </c>
      <c r="C16" s="465">
        <v>322666.85739999998</v>
      </c>
      <c r="D16" s="469">
        <v>7920854.6636000006</v>
      </c>
      <c r="E16" s="465">
        <v>0</v>
      </c>
      <c r="F16" s="465">
        <v>0</v>
      </c>
      <c r="G16" s="466">
        <v>0</v>
      </c>
    </row>
    <row r="17" spans="1:7">
      <c r="A17" s="463">
        <v>10</v>
      </c>
      <c r="B17" s="464" t="s">
        <v>636</v>
      </c>
      <c r="C17" s="465"/>
      <c r="D17" s="469"/>
      <c r="E17" s="465"/>
      <c r="F17" s="465"/>
      <c r="G17" s="466">
        <v>0</v>
      </c>
    </row>
    <row r="18" spans="1:7">
      <c r="A18" s="463">
        <v>11</v>
      </c>
      <c r="B18" s="464" t="s">
        <v>95</v>
      </c>
      <c r="C18" s="465">
        <v>20579394.969500005</v>
      </c>
      <c r="D18" s="469">
        <v>800107.16776999994</v>
      </c>
      <c r="E18" s="465">
        <v>1528469.0588400001</v>
      </c>
      <c r="F18" s="465">
        <v>876654.79692000011</v>
      </c>
      <c r="G18" s="466">
        <v>0</v>
      </c>
    </row>
    <row r="19" spans="1:7">
      <c r="A19" s="463">
        <v>12</v>
      </c>
      <c r="B19" s="467" t="s">
        <v>637</v>
      </c>
      <c r="C19" s="468"/>
      <c r="D19" s="469">
        <v>0</v>
      </c>
      <c r="E19" s="465">
        <v>0</v>
      </c>
      <c r="F19" s="465">
        <v>0</v>
      </c>
      <c r="G19" s="466">
        <v>0</v>
      </c>
    </row>
    <row r="20" spans="1:7" ht="26.25">
      <c r="A20" s="463">
        <v>13</v>
      </c>
      <c r="B20" s="467" t="s">
        <v>638</v>
      </c>
      <c r="C20" s="465">
        <v>20579394.969500005</v>
      </c>
      <c r="D20" s="465">
        <v>800107.16776999994</v>
      </c>
      <c r="E20" s="465">
        <v>1528469.0588400001</v>
      </c>
      <c r="F20" s="465">
        <v>876654.79692000011</v>
      </c>
      <c r="G20" s="466">
        <v>0</v>
      </c>
    </row>
    <row r="21" spans="1:7">
      <c r="A21" s="470">
        <v>14</v>
      </c>
      <c r="B21" s="471" t="s">
        <v>639</v>
      </c>
      <c r="C21" s="468"/>
      <c r="D21" s="468"/>
      <c r="E21" s="468"/>
      <c r="F21" s="468"/>
      <c r="G21" s="725">
        <v>356469174.88169992</v>
      </c>
    </row>
    <row r="22" spans="1:7">
      <c r="A22" s="472"/>
      <c r="B22" s="490" t="s">
        <v>640</v>
      </c>
      <c r="C22" s="473"/>
      <c r="D22" s="474"/>
      <c r="E22" s="473"/>
      <c r="F22" s="473"/>
      <c r="G22" s="475"/>
    </row>
    <row r="23" spans="1:7">
      <c r="A23" s="463">
        <v>15</v>
      </c>
      <c r="B23" s="464" t="s">
        <v>488</v>
      </c>
      <c r="C23" s="476">
        <v>109054292.64250001</v>
      </c>
      <c r="D23" s="477">
        <v>0</v>
      </c>
      <c r="E23" s="476">
        <v>0</v>
      </c>
      <c r="F23" s="476">
        <v>0</v>
      </c>
      <c r="G23" s="466">
        <v>466929.81745500007</v>
      </c>
    </row>
    <row r="24" spans="1:7">
      <c r="A24" s="463">
        <v>16</v>
      </c>
      <c r="B24" s="464" t="s">
        <v>641</v>
      </c>
      <c r="C24" s="465">
        <v>1268750.2588</v>
      </c>
      <c r="D24" s="469">
        <v>27979498.414412998</v>
      </c>
      <c r="E24" s="465">
        <v>21355945.889467999</v>
      </c>
      <c r="F24" s="465">
        <v>128553841.78593099</v>
      </c>
      <c r="G24" s="466">
        <v>133055586.2070023</v>
      </c>
    </row>
    <row r="25" spans="1:7" ht="26.25">
      <c r="A25" s="463">
        <v>17</v>
      </c>
      <c r="B25" s="467" t="s">
        <v>642</v>
      </c>
      <c r="C25" s="465">
        <v>0</v>
      </c>
      <c r="D25" s="469">
        <v>0</v>
      </c>
      <c r="E25" s="465">
        <v>0</v>
      </c>
      <c r="F25" s="465">
        <v>0</v>
      </c>
      <c r="G25" s="466">
        <v>0</v>
      </c>
    </row>
    <row r="26" spans="1:7" ht="39">
      <c r="A26" s="463">
        <v>18</v>
      </c>
      <c r="B26" s="467" t="s">
        <v>643</v>
      </c>
      <c r="C26" s="465">
        <v>1268750.2588</v>
      </c>
      <c r="D26" s="469">
        <v>0</v>
      </c>
      <c r="E26" s="465">
        <v>0</v>
      </c>
      <c r="F26" s="465">
        <v>345806.23979999998</v>
      </c>
      <c r="G26" s="466">
        <v>536118.77862</v>
      </c>
    </row>
    <row r="27" spans="1:7">
      <c r="A27" s="463">
        <v>19</v>
      </c>
      <c r="B27" s="467" t="s">
        <v>644</v>
      </c>
      <c r="C27" s="465">
        <v>0</v>
      </c>
      <c r="D27" s="469">
        <v>26773285.285667997</v>
      </c>
      <c r="E27" s="465">
        <v>21165339.444190998</v>
      </c>
      <c r="F27" s="465">
        <v>122582610.85728398</v>
      </c>
      <c r="G27" s="466">
        <v>128164531.59362075</v>
      </c>
    </row>
    <row r="28" spans="1:7">
      <c r="A28" s="463">
        <v>20</v>
      </c>
      <c r="B28" s="478" t="s">
        <v>645</v>
      </c>
      <c r="C28" s="465">
        <v>0</v>
      </c>
      <c r="D28" s="469">
        <v>0</v>
      </c>
      <c r="E28" s="465">
        <v>0</v>
      </c>
      <c r="F28" s="465">
        <v>0</v>
      </c>
      <c r="G28" s="466">
        <v>0</v>
      </c>
    </row>
    <row r="29" spans="1:7">
      <c r="A29" s="463">
        <v>21</v>
      </c>
      <c r="B29" s="467" t="s">
        <v>646</v>
      </c>
      <c r="C29" s="465">
        <v>0</v>
      </c>
      <c r="D29" s="469">
        <v>561803.12874499999</v>
      </c>
      <c r="E29" s="465">
        <v>190606.44527699999</v>
      </c>
      <c r="F29" s="465">
        <v>5625424.6888470026</v>
      </c>
      <c r="G29" s="466">
        <v>4032730.8347615502</v>
      </c>
    </row>
    <row r="30" spans="1:7">
      <c r="A30" s="463">
        <v>22</v>
      </c>
      <c r="B30" s="478" t="s">
        <v>645</v>
      </c>
      <c r="C30" s="465">
        <v>0</v>
      </c>
      <c r="D30" s="469">
        <v>561803.12874499999</v>
      </c>
      <c r="E30" s="465">
        <v>190606.44527699999</v>
      </c>
      <c r="F30" s="465">
        <v>5625424.6888470026</v>
      </c>
      <c r="G30" s="466">
        <v>4032730.8347615502</v>
      </c>
    </row>
    <row r="31" spans="1:7" ht="26.25">
      <c r="A31" s="463">
        <v>23</v>
      </c>
      <c r="B31" s="467" t="s">
        <v>647</v>
      </c>
      <c r="C31" s="465">
        <v>0</v>
      </c>
      <c r="D31" s="469">
        <v>644410</v>
      </c>
      <c r="E31" s="465">
        <v>0</v>
      </c>
      <c r="F31" s="465">
        <v>0</v>
      </c>
      <c r="G31" s="466">
        <v>322205</v>
      </c>
    </row>
    <row r="32" spans="1:7">
      <c r="A32" s="463">
        <v>24</v>
      </c>
      <c r="B32" s="464" t="s">
        <v>648</v>
      </c>
      <c r="C32" s="465">
        <v>0</v>
      </c>
      <c r="D32" s="469">
        <v>0</v>
      </c>
      <c r="E32" s="465">
        <v>0</v>
      </c>
      <c r="F32" s="465">
        <v>0</v>
      </c>
      <c r="G32" s="466">
        <v>0</v>
      </c>
    </row>
    <row r="33" spans="1:7">
      <c r="A33" s="463">
        <v>25</v>
      </c>
      <c r="B33" s="464" t="s">
        <v>165</v>
      </c>
      <c r="C33" s="465">
        <v>54616429.4969</v>
      </c>
      <c r="D33" s="465">
        <v>8915417.9779540002</v>
      </c>
      <c r="E33" s="465">
        <v>4666739.0084409993</v>
      </c>
      <c r="F33" s="465">
        <v>54889590.969695017</v>
      </c>
      <c r="G33" s="466">
        <v>115400308.52621591</v>
      </c>
    </row>
    <row r="34" spans="1:7">
      <c r="A34" s="463">
        <v>26</v>
      </c>
      <c r="B34" s="467" t="s">
        <v>649</v>
      </c>
      <c r="C34" s="468"/>
      <c r="D34" s="469">
        <v>0</v>
      </c>
      <c r="E34" s="465">
        <v>0</v>
      </c>
      <c r="F34" s="465">
        <v>0</v>
      </c>
      <c r="G34" s="466">
        <v>0</v>
      </c>
    </row>
    <row r="35" spans="1:7">
      <c r="A35" s="463">
        <v>27</v>
      </c>
      <c r="B35" s="467" t="s">
        <v>650</v>
      </c>
      <c r="C35" s="465">
        <v>54616429.4969</v>
      </c>
      <c r="D35" s="469">
        <v>8915417.9779540002</v>
      </c>
      <c r="E35" s="465">
        <v>4666739.0084409993</v>
      </c>
      <c r="F35" s="465">
        <v>54889590.969695017</v>
      </c>
      <c r="G35" s="466">
        <v>115400308.52621591</v>
      </c>
    </row>
    <row r="36" spans="1:7">
      <c r="A36" s="463">
        <v>28</v>
      </c>
      <c r="B36" s="464" t="s">
        <v>651</v>
      </c>
      <c r="C36" s="465">
        <v>0</v>
      </c>
      <c r="D36" s="469">
        <v>12813514.58429</v>
      </c>
      <c r="E36" s="465">
        <v>1818380.1289600001</v>
      </c>
      <c r="F36" s="465">
        <v>20668887.69052</v>
      </c>
      <c r="G36" s="466">
        <v>2478843.659583</v>
      </c>
    </row>
    <row r="37" spans="1:7">
      <c r="A37" s="470">
        <v>29</v>
      </c>
      <c r="B37" s="471" t="s">
        <v>652</v>
      </c>
      <c r="C37" s="468"/>
      <c r="D37" s="468"/>
      <c r="E37" s="468"/>
      <c r="F37" s="468"/>
      <c r="G37" s="725">
        <v>251401668.21025619</v>
      </c>
    </row>
    <row r="38" spans="1:7">
      <c r="A38" s="459"/>
      <c r="B38" s="479"/>
      <c r="C38" s="480"/>
      <c r="D38" s="480"/>
      <c r="E38" s="480"/>
      <c r="F38" s="480"/>
      <c r="G38" s="481"/>
    </row>
    <row r="39" spans="1:7" ht="15.75" thickBot="1">
      <c r="A39" s="482">
        <v>30</v>
      </c>
      <c r="B39" s="483" t="s">
        <v>620</v>
      </c>
      <c r="C39" s="335"/>
      <c r="D39" s="726"/>
      <c r="E39" s="726"/>
      <c r="F39" s="484"/>
      <c r="G39" s="485">
        <f>IFERROR(G21/G37,0)</f>
        <v>1.4179268475799136</v>
      </c>
    </row>
    <row r="42" spans="1:7" ht="39">
      <c r="B42" s="23" t="s">
        <v>653</v>
      </c>
    </row>
  </sheetData>
  <mergeCells count="2">
    <mergeCell ref="C5:F5"/>
    <mergeCell ref="G5:G6"/>
  </mergeCells>
  <pageMargins left="0.7" right="0.7" top="0.75" bottom="0.75" header="0.3" footer="0.3"/>
  <pageSetup scale="67"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pageSetUpPr fitToPage="1"/>
  </sheetPr>
  <dimension ref="A1:H51"/>
  <sheetViews>
    <sheetView zoomScaleNormal="100" workbookViewId="0">
      <pane xSplit="1" ySplit="5" topLeftCell="B7" activePane="bottomRight" state="frozen"/>
      <selection pane="topRight" activeCell="B1" sqref="B1"/>
      <selection pane="bottomLeft" activeCell="A6" sqref="A6"/>
      <selection pane="bottomRight" activeCell="C48" sqref="C48"/>
    </sheetView>
  </sheetViews>
  <sheetFormatPr defaultRowHeight="15.75"/>
  <cols>
    <col min="1" max="1" width="9.5703125" style="19" bestFit="1" customWidth="1"/>
    <col min="2" max="2" width="88.42578125" style="16" customWidth="1"/>
    <col min="3" max="3" width="14.28515625" style="16" bestFit="1" customWidth="1"/>
    <col min="4" max="7" width="14.28515625" style="2" bestFit="1" customWidth="1"/>
    <col min="8" max="13" width="6.7109375" customWidth="1"/>
  </cols>
  <sheetData>
    <row r="1" spans="1:8">
      <c r="A1" s="17" t="s">
        <v>188</v>
      </c>
      <c r="B1" s="419" t="str">
        <f>Info!C2</f>
        <v>სს "ვითიბი ბანკი ჯორჯია"</v>
      </c>
    </row>
    <row r="2" spans="1:8">
      <c r="A2" s="17" t="s">
        <v>189</v>
      </c>
      <c r="B2" s="437">
        <f>Info!D2</f>
        <v>44926</v>
      </c>
      <c r="C2" s="28"/>
      <c r="D2" s="18"/>
      <c r="E2" s="18"/>
      <c r="F2" s="18"/>
      <c r="G2" s="18"/>
      <c r="H2" s="1"/>
    </row>
    <row r="3" spans="1:8">
      <c r="A3" s="17"/>
      <c r="C3" s="28"/>
      <c r="D3" s="18"/>
      <c r="E3" s="18"/>
      <c r="F3" s="18"/>
      <c r="G3" s="18"/>
      <c r="H3" s="1"/>
    </row>
    <row r="4" spans="1:8" ht="16.5" thickBot="1">
      <c r="A4" s="67" t="s">
        <v>404</v>
      </c>
      <c r="B4" s="195" t="s">
        <v>223</v>
      </c>
      <c r="C4" s="196"/>
      <c r="D4" s="197"/>
      <c r="E4" s="197"/>
      <c r="F4" s="197"/>
      <c r="G4" s="197"/>
      <c r="H4" s="1"/>
    </row>
    <row r="5" spans="1:8" ht="15">
      <c r="A5" s="307" t="s">
        <v>26</v>
      </c>
      <c r="B5" s="308"/>
      <c r="C5" s="438" t="str">
        <f>INT((MONTH($B$2))/3)&amp;"Q"&amp;"-"&amp;YEAR($B$2)</f>
        <v>4Q-2022</v>
      </c>
      <c r="D5" s="438" t="str">
        <f>IF(INT(MONTH($B$2))=3, "4"&amp;"Q"&amp;"-"&amp;YEAR($B$2)-1, IF(INT(MONTH($B$2))=6, "1"&amp;"Q"&amp;"-"&amp;YEAR($B$2), IF(INT(MONTH($B$2))=9, "2"&amp;"Q"&amp;"-"&amp;YEAR($B$2),IF(INT(MONTH($B$2))=12, "3"&amp;"Q"&amp;"-"&amp;YEAR($B$2), 0))))</f>
        <v>3Q-2022</v>
      </c>
      <c r="E5" s="438" t="str">
        <f>IF(INT(MONTH($B$2))=3, "3"&amp;"Q"&amp;"-"&amp;YEAR($B$2)-1, IF(INT(MONTH($B$2))=6, "4"&amp;"Q"&amp;"-"&amp;YEAR($B$2)-1, IF(INT(MONTH($B$2))=9, "1"&amp;"Q"&amp;"-"&amp;YEAR($B$2),IF(INT(MONTH($B$2))=12, "2"&amp;"Q"&amp;"-"&amp;YEAR($B$2), 0))))</f>
        <v>2Q-2022</v>
      </c>
      <c r="F5" s="438" t="str">
        <f>IF(INT(MONTH($B$2))=3, "2"&amp;"Q"&amp;"-"&amp;YEAR($B$2)-1, IF(INT(MONTH($B$2))=6, "3"&amp;"Q"&amp;"-"&amp;YEAR($B$2)-1, IF(INT(MONTH($B$2))=9, "4"&amp;"Q"&amp;"-"&amp;YEAR($B$2)-1,IF(INT(MONTH($B$2))=12, "1"&amp;"Q"&amp;"-"&amp;YEAR($B$2), 0))))</f>
        <v>1Q-2022</v>
      </c>
      <c r="G5" s="439" t="str">
        <f>IF(INT(MONTH($B$2))=3, "1"&amp;"Q"&amp;"-"&amp;YEAR($B$2)-1, IF(INT(MONTH($B$2))=6, "2"&amp;"Q"&amp;"-"&amp;YEAR($B$2)-1, IF(INT(MONTH($B$2))=9, "3"&amp;"Q"&amp;"-"&amp;YEAR($B$2)-1,IF(INT(MONTH($B$2))=12, "4"&amp;"Q"&amp;"-"&amp;YEAR($B$2)-1, 0))))</f>
        <v>4Q-2021</v>
      </c>
    </row>
    <row r="6" spans="1:8" ht="15">
      <c r="A6" s="440"/>
      <c r="B6" s="441" t="s">
        <v>186</v>
      </c>
      <c r="C6" s="309"/>
      <c r="D6" s="309"/>
      <c r="E6" s="309"/>
      <c r="F6" s="309"/>
      <c r="G6" s="310"/>
    </row>
    <row r="7" spans="1:8" ht="15">
      <c r="A7" s="440"/>
      <c r="B7" s="442" t="s">
        <v>190</v>
      </c>
      <c r="C7" s="309"/>
      <c r="D7" s="309"/>
      <c r="E7" s="309"/>
      <c r="F7" s="309"/>
      <c r="G7" s="310"/>
    </row>
    <row r="8" spans="1:8" ht="15">
      <c r="A8" s="423">
        <v>1</v>
      </c>
      <c r="B8" s="424" t="s">
        <v>23</v>
      </c>
      <c r="C8" s="443">
        <v>174241274.31999999</v>
      </c>
      <c r="D8" s="443">
        <v>123068356.21000001</v>
      </c>
      <c r="E8" s="443">
        <v>97550117.25999999</v>
      </c>
      <c r="F8" s="727">
        <v>197758571.21000001</v>
      </c>
      <c r="G8" s="728">
        <v>213542927.88999999</v>
      </c>
    </row>
    <row r="9" spans="1:8" ht="15">
      <c r="A9" s="423">
        <v>2</v>
      </c>
      <c r="B9" s="424" t="s">
        <v>89</v>
      </c>
      <c r="C9" s="443">
        <v>236750274.31999999</v>
      </c>
      <c r="D9" s="443">
        <v>206320756.21000001</v>
      </c>
      <c r="E9" s="443">
        <v>193618817.25999999</v>
      </c>
      <c r="F9" s="727">
        <v>260272671.21000001</v>
      </c>
      <c r="G9" s="728">
        <v>284057227.88999999</v>
      </c>
    </row>
    <row r="10" spans="1:8" ht="15">
      <c r="A10" s="423">
        <v>3</v>
      </c>
      <c r="B10" s="424" t="s">
        <v>88</v>
      </c>
      <c r="C10" s="443">
        <v>326927232.87329996</v>
      </c>
      <c r="D10" s="443">
        <v>335597489.98915482</v>
      </c>
      <c r="E10" s="443">
        <v>351715872.50590324</v>
      </c>
      <c r="F10" s="727">
        <v>365701071.6205008</v>
      </c>
      <c r="G10" s="728">
        <v>418561315.12311542</v>
      </c>
    </row>
    <row r="11" spans="1:8" ht="15">
      <c r="A11" s="423">
        <v>4</v>
      </c>
      <c r="B11" s="424" t="s">
        <v>612</v>
      </c>
      <c r="C11" s="443">
        <v>68798875.690558225</v>
      </c>
      <c r="D11" s="443">
        <v>78866578.923875332</v>
      </c>
      <c r="E11" s="443">
        <v>83391364.626940504</v>
      </c>
      <c r="F11" s="727">
        <v>91944550.403344125</v>
      </c>
      <c r="G11" s="728">
        <v>196083037.99368137</v>
      </c>
    </row>
    <row r="12" spans="1:8" ht="15">
      <c r="A12" s="423">
        <v>5</v>
      </c>
      <c r="B12" s="424" t="s">
        <v>613</v>
      </c>
      <c r="C12" s="443">
        <v>86530476.018007398</v>
      </c>
      <c r="D12" s="443">
        <v>99184694.542334527</v>
      </c>
      <c r="E12" s="443">
        <v>104972620.19246118</v>
      </c>
      <c r="F12" s="727">
        <v>115707018.95688154</v>
      </c>
      <c r="G12" s="728">
        <v>244837373.2587193</v>
      </c>
    </row>
    <row r="13" spans="1:8" ht="15">
      <c r="A13" s="423">
        <v>6</v>
      </c>
      <c r="B13" s="424" t="s">
        <v>614</v>
      </c>
      <c r="C13" s="443">
        <v>131779871.86040518</v>
      </c>
      <c r="D13" s="443">
        <v>151075860.5501211</v>
      </c>
      <c r="E13" s="443">
        <v>159874396.44267264</v>
      </c>
      <c r="F13" s="727">
        <v>176030767.19531107</v>
      </c>
      <c r="G13" s="728">
        <v>405081980.88216537</v>
      </c>
    </row>
    <row r="14" spans="1:8" ht="15">
      <c r="A14" s="440"/>
      <c r="B14" s="441" t="s">
        <v>616</v>
      </c>
      <c r="C14" s="309"/>
      <c r="D14" s="309"/>
      <c r="E14" s="309"/>
      <c r="F14" s="309"/>
      <c r="G14" s="310"/>
    </row>
    <row r="15" spans="1:8" ht="28.5" customHeight="1">
      <c r="A15" s="423">
        <v>7</v>
      </c>
      <c r="B15" s="424" t="s">
        <v>615</v>
      </c>
      <c r="C15" s="444">
        <v>627334216.94785404</v>
      </c>
      <c r="D15" s="444">
        <v>720058855.16812253</v>
      </c>
      <c r="E15" s="444">
        <v>750031042.29229617</v>
      </c>
      <c r="F15" s="727">
        <v>831027869.56018901</v>
      </c>
      <c r="G15" s="728">
        <v>2007149129.51177</v>
      </c>
    </row>
    <row r="16" spans="1:8" ht="15">
      <c r="A16" s="440"/>
      <c r="B16" s="441" t="s">
        <v>619</v>
      </c>
      <c r="C16" s="309"/>
      <c r="D16" s="309"/>
      <c r="E16" s="309"/>
      <c r="F16" s="309"/>
      <c r="G16" s="310"/>
    </row>
    <row r="17" spans="1:7" s="3" customFormat="1" ht="15">
      <c r="A17" s="423"/>
      <c r="B17" s="442" t="s">
        <v>601</v>
      </c>
      <c r="C17" s="309"/>
      <c r="D17" s="309"/>
      <c r="E17" s="309"/>
      <c r="F17" s="309"/>
      <c r="G17" s="310"/>
    </row>
    <row r="18" spans="1:7" ht="15">
      <c r="A18" s="422">
        <v>8</v>
      </c>
      <c r="B18" s="445" t="s">
        <v>610</v>
      </c>
      <c r="C18" s="662">
        <f>C8/$C$15</f>
        <v>0.27774871768947917</v>
      </c>
      <c r="D18" s="662">
        <v>0.17091430141674385</v>
      </c>
      <c r="E18" s="662">
        <v>0.13547519978380596</v>
      </c>
      <c r="F18" s="662">
        <v>0.23796863914402921</v>
      </c>
      <c r="G18" s="663">
        <v>0.10639116184752219</v>
      </c>
    </row>
    <row r="19" spans="1:7" ht="15" customHeight="1">
      <c r="A19" s="422">
        <v>9</v>
      </c>
      <c r="B19" s="445" t="s">
        <v>609</v>
      </c>
      <c r="C19" s="662">
        <f t="shared" ref="C19:C22" si="0">C9/$C$15</f>
        <v>0.37739097904120766</v>
      </c>
      <c r="D19" s="662">
        <v>0.28653318368236347</v>
      </c>
      <c r="E19" s="662">
        <v>0.26889304377041934</v>
      </c>
      <c r="F19" s="662">
        <v>0.31319367345375076</v>
      </c>
      <c r="G19" s="663">
        <v>0.14152273177583752</v>
      </c>
    </row>
    <row r="20" spans="1:7" ht="15">
      <c r="A20" s="422">
        <v>10</v>
      </c>
      <c r="B20" s="445" t="s">
        <v>611</v>
      </c>
      <c r="C20" s="662">
        <f t="shared" si="0"/>
        <v>0.52113725673037081</v>
      </c>
      <c r="D20" s="662">
        <v>0.46606952692887588</v>
      </c>
      <c r="E20" s="662">
        <v>0.48845433950504374</v>
      </c>
      <c r="F20" s="662">
        <v>0.44005873330583184</v>
      </c>
      <c r="G20" s="663">
        <v>0.20853523486066458</v>
      </c>
    </row>
    <row r="21" spans="1:7" ht="15">
      <c r="A21" s="422">
        <v>11</v>
      </c>
      <c r="B21" s="424" t="s">
        <v>612</v>
      </c>
      <c r="C21" s="662">
        <f t="shared" si="0"/>
        <v>0.10966861655543492</v>
      </c>
      <c r="D21" s="662">
        <v>0.10952796199619157</v>
      </c>
      <c r="E21" s="662">
        <v>0.11581187291623532</v>
      </c>
      <c r="F21" s="662">
        <v>0.11063955105621742</v>
      </c>
      <c r="G21" s="663">
        <v>9.769231150322033E-2</v>
      </c>
    </row>
    <row r="22" spans="1:7" ht="15">
      <c r="A22" s="422">
        <v>12</v>
      </c>
      <c r="B22" s="424" t="s">
        <v>613</v>
      </c>
      <c r="C22" s="662">
        <f t="shared" si="0"/>
        <v>0.13793361445993002</v>
      </c>
      <c r="D22" s="662">
        <v>0.1377452604470456</v>
      </c>
      <c r="E22" s="662">
        <v>0.14578338900915497</v>
      </c>
      <c r="F22" s="662">
        <v>0.13923362042974324</v>
      </c>
      <c r="G22" s="663">
        <v>0.12198265174161468</v>
      </c>
    </row>
    <row r="23" spans="1:7" ht="15">
      <c r="A23" s="422">
        <v>13</v>
      </c>
      <c r="B23" s="424" t="s">
        <v>614</v>
      </c>
      <c r="C23" s="662">
        <f>C13/$C$15</f>
        <v>0.21006326181528709</v>
      </c>
      <c r="D23" s="662">
        <v>0.20981043350247702</v>
      </c>
      <c r="E23" s="662">
        <v>0.22202962340535964</v>
      </c>
      <c r="F23" s="662">
        <v>0.21182294077390343</v>
      </c>
      <c r="G23" s="663">
        <v>0.20181957330729069</v>
      </c>
    </row>
    <row r="24" spans="1:7" ht="15">
      <c r="A24" s="440"/>
      <c r="B24" s="441" t="s">
        <v>6</v>
      </c>
      <c r="C24" s="660"/>
      <c r="D24" s="660"/>
      <c r="E24" s="660"/>
      <c r="F24" s="660"/>
      <c r="G24" s="661"/>
    </row>
    <row r="25" spans="1:7" ht="15" customHeight="1">
      <c r="A25" s="446">
        <v>14</v>
      </c>
      <c r="B25" s="447" t="s">
        <v>7</v>
      </c>
      <c r="C25" s="664">
        <v>6.3035081225748191E-2</v>
      </c>
      <c r="D25" s="664">
        <v>7.7634809308243305E-2</v>
      </c>
      <c r="E25" s="664">
        <v>8.4395159284060689E-2</v>
      </c>
      <c r="F25" s="664">
        <v>9.9097397498722775E-2</v>
      </c>
      <c r="G25" s="665">
        <v>8.4623656605720549E-2</v>
      </c>
    </row>
    <row r="26" spans="1:7" ht="15">
      <c r="A26" s="446">
        <v>15</v>
      </c>
      <c r="B26" s="447" t="s">
        <v>8</v>
      </c>
      <c r="C26" s="664">
        <v>3.2856185638226024E-2</v>
      </c>
      <c r="D26" s="664">
        <v>3.3402212845211866E-2</v>
      </c>
      <c r="E26" s="664">
        <v>3.4836944085148112E-2</v>
      </c>
      <c r="F26" s="664">
        <v>3.9403538505869008E-2</v>
      </c>
      <c r="G26" s="665">
        <v>4.6283344568689939E-2</v>
      </c>
    </row>
    <row r="27" spans="1:7" ht="15">
      <c r="A27" s="446">
        <v>16</v>
      </c>
      <c r="B27" s="447" t="s">
        <v>9</v>
      </c>
      <c r="C27" s="664">
        <v>-0.11559692850793706</v>
      </c>
      <c r="D27" s="664">
        <v>-0.13130846296029966</v>
      </c>
      <c r="E27" s="664">
        <v>-0.15649794619329424</v>
      </c>
      <c r="F27" s="664">
        <v>-0.2100187685797632</v>
      </c>
      <c r="G27" s="665">
        <v>2.4110914148929661E-2</v>
      </c>
    </row>
    <row r="28" spans="1:7" ht="15">
      <c r="A28" s="446">
        <v>17</v>
      </c>
      <c r="B28" s="447" t="s">
        <v>224</v>
      </c>
      <c r="C28" s="664">
        <v>3.9127081638580509E-2</v>
      </c>
      <c r="D28" s="664">
        <v>4.4232596463031432E-2</v>
      </c>
      <c r="E28" s="664">
        <v>4.9558215198912577E-2</v>
      </c>
      <c r="F28" s="664">
        <v>5.9693858992853767E-2</v>
      </c>
      <c r="G28" s="665">
        <v>3.8116281570470166E-2</v>
      </c>
    </row>
    <row r="29" spans="1:7" ht="15">
      <c r="A29" s="446">
        <v>18</v>
      </c>
      <c r="B29" s="447" t="s">
        <v>10</v>
      </c>
      <c r="C29" s="664">
        <v>-6.0625746697740339E-2</v>
      </c>
      <c r="D29" s="664">
        <v>-0.10992833803176086</v>
      </c>
      <c r="E29" s="664">
        <v>-0.15465787943188825</v>
      </c>
      <c r="F29" s="664">
        <v>-5.64075665483251E-2</v>
      </c>
      <c r="G29" s="665">
        <v>1.8011498217913709E-2</v>
      </c>
    </row>
    <row r="30" spans="1:7" ht="15">
      <c r="A30" s="446">
        <v>19</v>
      </c>
      <c r="B30" s="447" t="s">
        <v>11</v>
      </c>
      <c r="C30" s="664">
        <v>-0.18928870587373323</v>
      </c>
      <c r="D30" s="664">
        <v>-0.38465596238470484</v>
      </c>
      <c r="E30" s="664">
        <v>-0.63465599921697247</v>
      </c>
      <c r="F30" s="664">
        <v>-0.30698112402107558</v>
      </c>
      <c r="G30" s="665">
        <v>0.16337826854708234</v>
      </c>
    </row>
    <row r="31" spans="1:7" ht="15">
      <c r="A31" s="440"/>
      <c r="B31" s="441" t="s">
        <v>12</v>
      </c>
      <c r="C31" s="660"/>
      <c r="D31" s="660"/>
      <c r="E31" s="660"/>
      <c r="F31" s="660"/>
      <c r="G31" s="661"/>
    </row>
    <row r="32" spans="1:7" ht="15">
      <c r="A32" s="446">
        <v>20</v>
      </c>
      <c r="B32" s="447" t="s">
        <v>13</v>
      </c>
      <c r="C32" s="664">
        <v>0.14369045381341716</v>
      </c>
      <c r="D32" s="664">
        <v>9.9947136602163519E-2</v>
      </c>
      <c r="E32" s="664">
        <v>9.5758209827775109E-2</v>
      </c>
      <c r="F32" s="664">
        <v>0.10667320006279053</v>
      </c>
      <c r="G32" s="665">
        <v>7.4066826461870586E-2</v>
      </c>
    </row>
    <row r="33" spans="1:7" ht="15" customHeight="1">
      <c r="A33" s="446">
        <v>21</v>
      </c>
      <c r="B33" s="447" t="s">
        <v>14</v>
      </c>
      <c r="C33" s="664">
        <v>7.8625097987918072E-2</v>
      </c>
      <c r="D33" s="664">
        <v>6.1807935696612401E-2</v>
      </c>
      <c r="E33" s="664">
        <v>6.0275134930636284E-2</v>
      </c>
      <c r="F33" s="664">
        <v>6.3363512498074342E-2</v>
      </c>
      <c r="G33" s="665">
        <v>6.6006677320015084E-2</v>
      </c>
    </row>
    <row r="34" spans="1:7" ht="15">
      <c r="A34" s="446">
        <v>22</v>
      </c>
      <c r="B34" s="447" t="s">
        <v>15</v>
      </c>
      <c r="C34" s="664">
        <v>0.5458272598687649</v>
      </c>
      <c r="D34" s="664">
        <v>0.56487382793667418</v>
      </c>
      <c r="E34" s="664">
        <v>0.60460694583327945</v>
      </c>
      <c r="F34" s="664">
        <v>0.61604556522452203</v>
      </c>
      <c r="G34" s="665">
        <v>0.42399589135120613</v>
      </c>
    </row>
    <row r="35" spans="1:7" ht="15" customHeight="1">
      <c r="A35" s="446">
        <v>23</v>
      </c>
      <c r="B35" s="447" t="s">
        <v>16</v>
      </c>
      <c r="C35" s="664">
        <v>0.41139065757592502</v>
      </c>
      <c r="D35" s="664">
        <v>0.43628267214717148</v>
      </c>
      <c r="E35" s="664">
        <v>0.46545933205483053</v>
      </c>
      <c r="F35" s="664">
        <v>0.48944875380331204</v>
      </c>
      <c r="G35" s="665">
        <v>0.43622191430362067</v>
      </c>
    </row>
    <row r="36" spans="1:7" ht="15">
      <c r="A36" s="446">
        <v>24</v>
      </c>
      <c r="B36" s="447" t="s">
        <v>17</v>
      </c>
      <c r="C36" s="664">
        <v>-0.83676043120080723</v>
      </c>
      <c r="D36" s="664">
        <v>-0.81266548764717739</v>
      </c>
      <c r="E36" s="664">
        <v>-0.79963144119043283</v>
      </c>
      <c r="F36" s="664">
        <v>-0.77664793934325005</v>
      </c>
      <c r="G36" s="665">
        <v>0.10059901604330683</v>
      </c>
    </row>
    <row r="37" spans="1:7" ht="15" customHeight="1">
      <c r="A37" s="440"/>
      <c r="B37" s="441" t="s">
        <v>18</v>
      </c>
      <c r="C37" s="660"/>
      <c r="D37" s="660"/>
      <c r="E37" s="660"/>
      <c r="F37" s="660"/>
      <c r="G37" s="661"/>
    </row>
    <row r="38" spans="1:7" ht="15" customHeight="1">
      <c r="A38" s="446">
        <v>25</v>
      </c>
      <c r="B38" s="447" t="s">
        <v>19</v>
      </c>
      <c r="C38" s="664">
        <v>0.22791638290306998</v>
      </c>
      <c r="D38" s="664">
        <v>0.17769890976607933</v>
      </c>
      <c r="E38" s="664">
        <v>0.13890320034068263</v>
      </c>
      <c r="F38" s="664">
        <v>0.62385938027872301</v>
      </c>
      <c r="G38" s="665">
        <v>0.21613788967762129</v>
      </c>
    </row>
    <row r="39" spans="1:7" ht="15" customHeight="1">
      <c r="A39" s="446">
        <v>26</v>
      </c>
      <c r="B39" s="447" t="s">
        <v>20</v>
      </c>
      <c r="C39" s="664">
        <v>0.8236972216262729</v>
      </c>
      <c r="D39" s="664">
        <v>0.85733926382005543</v>
      </c>
      <c r="E39" s="664">
        <v>0.91980449813592069</v>
      </c>
      <c r="F39" s="664">
        <v>0.86213003164649171</v>
      </c>
      <c r="G39" s="665">
        <v>0.51634865937253704</v>
      </c>
    </row>
    <row r="40" spans="1:7" ht="15" customHeight="1">
      <c r="A40" s="446">
        <v>27</v>
      </c>
      <c r="B40" s="448" t="s">
        <v>21</v>
      </c>
      <c r="C40" s="664">
        <v>5.1056201995231996E-2</v>
      </c>
      <c r="D40" s="664">
        <v>5.2112615909823246E-2</v>
      </c>
      <c r="E40" s="664">
        <v>1.9941291773219919E-2</v>
      </c>
      <c r="F40" s="664">
        <v>2.9844274428294546E-2</v>
      </c>
      <c r="G40" s="665">
        <v>0.29461746959729818</v>
      </c>
    </row>
    <row r="41" spans="1:7" ht="15" customHeight="1">
      <c r="A41" s="450"/>
      <c r="B41" s="441" t="s">
        <v>522</v>
      </c>
      <c r="C41" s="660"/>
      <c r="D41" s="660"/>
      <c r="E41" s="660"/>
      <c r="F41" s="660"/>
      <c r="G41" s="661"/>
    </row>
    <row r="42" spans="1:7" ht="15" customHeight="1">
      <c r="A42" s="446">
        <v>28</v>
      </c>
      <c r="B42" s="489" t="s">
        <v>506</v>
      </c>
      <c r="C42" s="448">
        <v>99326713.538000003</v>
      </c>
      <c r="D42" s="448">
        <v>94006183.738099992</v>
      </c>
      <c r="E42" s="448">
        <v>72465351.318500012</v>
      </c>
      <c r="F42" s="448">
        <v>60002397.2399</v>
      </c>
      <c r="G42" s="449">
        <v>491165378.5406</v>
      </c>
    </row>
    <row r="43" spans="1:7" ht="15">
      <c r="A43" s="446">
        <v>29</v>
      </c>
      <c r="B43" s="447" t="s">
        <v>507</v>
      </c>
      <c r="C43" s="448">
        <v>38373947.734166145</v>
      </c>
      <c r="D43" s="448">
        <v>44215640.588050902</v>
      </c>
      <c r="E43" s="448">
        <v>41457514.171200298</v>
      </c>
      <c r="F43" s="448">
        <v>60110687.133380756</v>
      </c>
      <c r="G43" s="449">
        <v>346253740.62839264</v>
      </c>
    </row>
    <row r="44" spans="1:7" ht="15">
      <c r="A44" s="486">
        <v>30</v>
      </c>
      <c r="B44" s="487" t="s">
        <v>505</v>
      </c>
      <c r="C44" s="664">
        <v>2.5883892432981224</v>
      </c>
      <c r="D44" s="664">
        <v>2.1260844010819282</v>
      </c>
      <c r="E44" s="664">
        <v>1.747942508546261</v>
      </c>
      <c r="F44" s="664">
        <v>0.99819849183822384</v>
      </c>
      <c r="G44" s="665">
        <v>1.4185128445088189</v>
      </c>
    </row>
    <row r="45" spans="1:7" ht="15">
      <c r="A45" s="486"/>
      <c r="B45" s="441" t="s">
        <v>620</v>
      </c>
      <c r="C45" s="660"/>
      <c r="D45" s="660"/>
      <c r="E45" s="660"/>
      <c r="F45" s="660"/>
      <c r="G45" s="661"/>
    </row>
    <row r="46" spans="1:7" ht="15">
      <c r="A46" s="486">
        <v>31</v>
      </c>
      <c r="B46" s="487" t="s">
        <v>627</v>
      </c>
      <c r="C46" s="488">
        <v>356469174.88169992</v>
      </c>
      <c r="D46" s="488">
        <v>375259529.31752008</v>
      </c>
      <c r="E46" s="488">
        <v>378929003.44039506</v>
      </c>
      <c r="F46" s="488">
        <v>399105599.50152498</v>
      </c>
      <c r="G46" s="666">
        <v>1412006679.7827301</v>
      </c>
    </row>
    <row r="47" spans="1:7" ht="15">
      <c r="A47" s="486">
        <v>32</v>
      </c>
      <c r="B47" s="487" t="s">
        <v>640</v>
      </c>
      <c r="C47" s="488">
        <v>251401668.21025649</v>
      </c>
      <c r="D47" s="488">
        <v>260970387.62678415</v>
      </c>
      <c r="E47" s="488">
        <v>275184712.78868794</v>
      </c>
      <c r="F47" s="488">
        <v>308066326.75466096</v>
      </c>
      <c r="G47" s="666">
        <v>1109557054.566102</v>
      </c>
    </row>
    <row r="48" spans="1:7" thickBot="1">
      <c r="A48" s="118">
        <v>33</v>
      </c>
      <c r="B48" s="228" t="s">
        <v>654</v>
      </c>
      <c r="C48" s="667">
        <v>1.4179268475799118</v>
      </c>
      <c r="D48" s="667">
        <v>1.4379391191853605</v>
      </c>
      <c r="E48" s="667">
        <v>1.3769987424096901</v>
      </c>
      <c r="F48" s="667">
        <v>1.2955184154851376</v>
      </c>
      <c r="G48" s="668">
        <v>1.272585915228039</v>
      </c>
    </row>
    <row r="49" spans="1:7">
      <c r="A49" s="20"/>
    </row>
    <row r="50" spans="1:7" ht="39.75">
      <c r="B50" s="23" t="s">
        <v>600</v>
      </c>
    </row>
    <row r="51" spans="1:7" ht="65.25">
      <c r="B51" s="353" t="s">
        <v>521</v>
      </c>
      <c r="D51" s="326"/>
      <c r="E51" s="326"/>
      <c r="F51" s="326"/>
      <c r="G51" s="326"/>
    </row>
  </sheetData>
  <pageMargins left="0.7" right="0.7" top="0.75" bottom="0.75" header="0.3" footer="0.3"/>
  <pageSetup paperSize="9" scale="58"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6"/>
  <sheetViews>
    <sheetView showGridLines="0" zoomScale="70" zoomScaleNormal="70" workbookViewId="0">
      <selection activeCell="C8" sqref="C8:G21"/>
    </sheetView>
  </sheetViews>
  <sheetFormatPr defaultColWidth="9.140625" defaultRowHeight="12.75"/>
  <cols>
    <col min="1" max="1" width="11.85546875" style="495" bestFit="1" customWidth="1"/>
    <col min="2" max="2" width="96.42578125" style="495" customWidth="1"/>
    <col min="3" max="3" width="18.85546875" style="495" bestFit="1" customWidth="1"/>
    <col min="4" max="5" width="19" style="495" bestFit="1" customWidth="1"/>
    <col min="6" max="6" width="18.5703125" style="495" bestFit="1" customWidth="1"/>
    <col min="7" max="7" width="30.42578125" style="495" customWidth="1"/>
    <col min="8" max="8" width="18.7109375" style="495" customWidth="1"/>
    <col min="9" max="16384" width="9.140625" style="495"/>
  </cols>
  <sheetData>
    <row r="1" spans="1:8" ht="13.5">
      <c r="A1" s="494" t="s">
        <v>188</v>
      </c>
      <c r="B1" s="419" t="str">
        <f>Info!C2</f>
        <v>სს "ვითიბი ბანკი ჯორჯია"</v>
      </c>
    </row>
    <row r="2" spans="1:8">
      <c r="A2" s="496" t="s">
        <v>189</v>
      </c>
      <c r="B2" s="498">
        <f>'1. key ratios'!B2</f>
        <v>44926</v>
      </c>
    </row>
    <row r="3" spans="1:8">
      <c r="A3" s="497" t="s">
        <v>660</v>
      </c>
    </row>
    <row r="5" spans="1:8">
      <c r="A5" s="804" t="s">
        <v>661</v>
      </c>
      <c r="B5" s="805"/>
      <c r="C5" s="810" t="s">
        <v>662</v>
      </c>
      <c r="D5" s="811"/>
      <c r="E5" s="811"/>
      <c r="F5" s="811"/>
      <c r="G5" s="811"/>
      <c r="H5" s="812"/>
    </row>
    <row r="6" spans="1:8">
      <c r="A6" s="806"/>
      <c r="B6" s="807"/>
      <c r="C6" s="813"/>
      <c r="D6" s="814"/>
      <c r="E6" s="814"/>
      <c r="F6" s="814"/>
      <c r="G6" s="814"/>
      <c r="H6" s="815"/>
    </row>
    <row r="7" spans="1:8" ht="25.5">
      <c r="A7" s="808"/>
      <c r="B7" s="809"/>
      <c r="C7" s="499" t="s">
        <v>663</v>
      </c>
      <c r="D7" s="499" t="s">
        <v>664</v>
      </c>
      <c r="E7" s="499" t="s">
        <v>665</v>
      </c>
      <c r="F7" s="499" t="s">
        <v>666</v>
      </c>
      <c r="G7" s="607" t="s">
        <v>937</v>
      </c>
      <c r="H7" s="499" t="s">
        <v>68</v>
      </c>
    </row>
    <row r="8" spans="1:8">
      <c r="A8" s="500">
        <v>1</v>
      </c>
      <c r="B8" s="501" t="s">
        <v>216</v>
      </c>
      <c r="C8" s="700">
        <v>351</v>
      </c>
      <c r="D8" s="700">
        <v>0.36000000000001364</v>
      </c>
      <c r="E8" s="700">
        <v>0</v>
      </c>
      <c r="F8" s="700">
        <v>0</v>
      </c>
      <c r="G8" s="700"/>
      <c r="H8" s="700">
        <f>SUM(C8:G8)</f>
        <v>351.36</v>
      </c>
    </row>
    <row r="9" spans="1:8" ht="22.5" customHeight="1">
      <c r="A9" s="500">
        <v>2</v>
      </c>
      <c r="B9" s="501" t="s">
        <v>217</v>
      </c>
      <c r="C9" s="700"/>
      <c r="D9" s="700"/>
      <c r="E9" s="700"/>
      <c r="F9" s="700"/>
      <c r="G9" s="700"/>
      <c r="H9" s="700">
        <f t="shared" ref="H9:H21" si="0">SUM(C9:G9)</f>
        <v>0</v>
      </c>
    </row>
    <row r="10" spans="1:8">
      <c r="A10" s="500">
        <v>3</v>
      </c>
      <c r="B10" s="501" t="s">
        <v>218</v>
      </c>
      <c r="C10" s="700"/>
      <c r="D10" s="700"/>
      <c r="E10" s="700"/>
      <c r="F10" s="700"/>
      <c r="G10" s="700"/>
      <c r="H10" s="700">
        <f t="shared" si="0"/>
        <v>0</v>
      </c>
    </row>
    <row r="11" spans="1:8">
      <c r="A11" s="500">
        <v>4</v>
      </c>
      <c r="B11" s="501" t="s">
        <v>219</v>
      </c>
      <c r="C11" s="700"/>
      <c r="D11" s="700"/>
      <c r="E11" s="700"/>
      <c r="F11" s="700"/>
      <c r="G11" s="700"/>
      <c r="H11" s="700">
        <f t="shared" si="0"/>
        <v>0</v>
      </c>
    </row>
    <row r="12" spans="1:8">
      <c r="A12" s="500">
        <v>5</v>
      </c>
      <c r="B12" s="501" t="s">
        <v>220</v>
      </c>
      <c r="C12" s="700"/>
      <c r="D12" s="700"/>
      <c r="E12" s="700"/>
      <c r="F12" s="700"/>
      <c r="G12" s="700"/>
      <c r="H12" s="700">
        <f t="shared" si="0"/>
        <v>0</v>
      </c>
    </row>
    <row r="13" spans="1:8">
      <c r="A13" s="500">
        <v>6</v>
      </c>
      <c r="B13" s="501" t="s">
        <v>221</v>
      </c>
      <c r="C13" s="700">
        <v>6278925.4271000009</v>
      </c>
      <c r="D13" s="700">
        <v>114971.1808</v>
      </c>
      <c r="E13" s="700">
        <v>0</v>
      </c>
      <c r="F13" s="700">
        <v>0</v>
      </c>
      <c r="G13" s="700"/>
      <c r="H13" s="700">
        <f t="shared" si="0"/>
        <v>6393896.6079000011</v>
      </c>
    </row>
    <row r="14" spans="1:8">
      <c r="A14" s="500">
        <v>7</v>
      </c>
      <c r="B14" s="501" t="s">
        <v>73</v>
      </c>
      <c r="C14" s="700">
        <v>0</v>
      </c>
      <c r="D14" s="700">
        <v>20234486.002599999</v>
      </c>
      <c r="E14" s="700">
        <v>117453495.24559993</v>
      </c>
      <c r="F14" s="700">
        <v>48584891.203000002</v>
      </c>
      <c r="G14" s="700">
        <v>44002838.137100004</v>
      </c>
      <c r="H14" s="700">
        <f t="shared" si="0"/>
        <v>230275710.58829996</v>
      </c>
    </row>
    <row r="15" spans="1:8">
      <c r="A15" s="500">
        <v>8</v>
      </c>
      <c r="B15" s="503" t="s">
        <v>74</v>
      </c>
      <c r="C15" s="700">
        <v>0</v>
      </c>
      <c r="D15" s="700">
        <v>0</v>
      </c>
      <c r="E15" s="700">
        <v>0</v>
      </c>
      <c r="F15" s="700">
        <v>0</v>
      </c>
      <c r="G15" s="700">
        <v>0</v>
      </c>
      <c r="H15" s="700">
        <f t="shared" si="0"/>
        <v>0</v>
      </c>
    </row>
    <row r="16" spans="1:8">
      <c r="A16" s="500">
        <v>9</v>
      </c>
      <c r="B16" s="501" t="s">
        <v>75</v>
      </c>
      <c r="C16" s="700">
        <v>0</v>
      </c>
      <c r="D16" s="700">
        <v>18490.55</v>
      </c>
      <c r="E16" s="700">
        <v>1733710.9831999999</v>
      </c>
      <c r="F16" s="700">
        <v>6829996.9104000004</v>
      </c>
      <c r="G16" s="700">
        <v>259392</v>
      </c>
      <c r="H16" s="700">
        <f t="shared" si="0"/>
        <v>8841590.4436000008</v>
      </c>
    </row>
    <row r="17" spans="1:8">
      <c r="A17" s="500">
        <v>10</v>
      </c>
      <c r="B17" s="611" t="s">
        <v>688</v>
      </c>
      <c r="C17" s="700">
        <v>0</v>
      </c>
      <c r="D17" s="700">
        <v>113493.1</v>
      </c>
      <c r="E17" s="700">
        <v>22763534.569899999</v>
      </c>
      <c r="F17" s="700">
        <v>0</v>
      </c>
      <c r="G17" s="700">
        <v>1437078.0941000001</v>
      </c>
      <c r="H17" s="700">
        <f t="shared" si="0"/>
        <v>24314105.763999999</v>
      </c>
    </row>
    <row r="18" spans="1:8">
      <c r="A18" s="500">
        <v>11</v>
      </c>
      <c r="B18" s="501" t="s">
        <v>70</v>
      </c>
      <c r="C18" s="700">
        <v>0</v>
      </c>
      <c r="D18" s="700">
        <v>0</v>
      </c>
      <c r="E18" s="700">
        <v>0</v>
      </c>
      <c r="F18" s="700">
        <v>0</v>
      </c>
      <c r="G18" s="700">
        <v>0</v>
      </c>
      <c r="H18" s="700">
        <f t="shared" si="0"/>
        <v>0</v>
      </c>
    </row>
    <row r="19" spans="1:8">
      <c r="A19" s="500">
        <v>12</v>
      </c>
      <c r="B19" s="501" t="s">
        <v>71</v>
      </c>
      <c r="C19" s="700"/>
      <c r="D19" s="700"/>
      <c r="E19" s="700"/>
      <c r="F19" s="700"/>
      <c r="G19" s="700"/>
      <c r="H19" s="700">
        <f t="shared" si="0"/>
        <v>0</v>
      </c>
    </row>
    <row r="20" spans="1:8">
      <c r="A20" s="504">
        <v>13</v>
      </c>
      <c r="B20" s="503" t="s">
        <v>72</v>
      </c>
      <c r="C20" s="700"/>
      <c r="D20" s="700"/>
      <c r="E20" s="700"/>
      <c r="F20" s="700"/>
      <c r="G20" s="700"/>
      <c r="H20" s="700">
        <f t="shared" si="0"/>
        <v>0</v>
      </c>
    </row>
    <row r="21" spans="1:8">
      <c r="A21" s="500">
        <v>14</v>
      </c>
      <c r="B21" s="501" t="s">
        <v>667</v>
      </c>
      <c r="C21" s="700">
        <v>88771241</v>
      </c>
      <c r="D21" s="700">
        <v>24498257.276400018</v>
      </c>
      <c r="E21" s="700">
        <v>2037004.7324000001</v>
      </c>
      <c r="F21" s="700">
        <v>0</v>
      </c>
      <c r="G21" s="700">
        <v>54074814.270999998</v>
      </c>
      <c r="H21" s="700">
        <f t="shared" si="0"/>
        <v>169381317.2798</v>
      </c>
    </row>
    <row r="22" spans="1:8">
      <c r="A22" s="505">
        <v>15</v>
      </c>
      <c r="B22" s="502" t="s">
        <v>68</v>
      </c>
      <c r="C22" s="700">
        <f>SUM(C18:C21)+SUM(C8:C16)</f>
        <v>95050517.427100003</v>
      </c>
      <c r="D22" s="700">
        <f t="shared" ref="D22:G22" si="1">SUM(D18:D21)+SUM(D8:D16)</f>
        <v>44866205.369800016</v>
      </c>
      <c r="E22" s="700">
        <f t="shared" si="1"/>
        <v>121224210.96119992</v>
      </c>
      <c r="F22" s="700">
        <f t="shared" si="1"/>
        <v>55414888.113400005</v>
      </c>
      <c r="G22" s="700">
        <f t="shared" si="1"/>
        <v>98337044.408100009</v>
      </c>
      <c r="H22" s="700">
        <f>SUM(H18:H21)+SUM(H8:H16)</f>
        <v>414892866.27959996</v>
      </c>
    </row>
    <row r="26" spans="1:8" ht="38.25">
      <c r="B26" s="610" t="s">
        <v>936</v>
      </c>
    </row>
  </sheetData>
  <mergeCells count="2">
    <mergeCell ref="A5:B7"/>
    <mergeCell ref="C5:H6"/>
  </mergeCells>
  <conditionalFormatting sqref="A5">
    <cfRule type="duplicateValues" dxfId="21" priority="1"/>
    <cfRule type="duplicateValues" dxfId="20" priority="2"/>
  </conditionalFormatting>
  <conditionalFormatting sqref="A5">
    <cfRule type="duplicateValues" dxfId="19" priority="3"/>
  </conditionalFormatting>
  <pageMargins left="0.25" right="0.25" top="0.75" bottom="0.75" header="0.3" footer="0.3"/>
  <pageSetup paperSize="9" scale="61"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6"/>
  <sheetViews>
    <sheetView showGridLines="0" zoomScale="55" zoomScaleNormal="55" workbookViewId="0">
      <selection activeCell="I13" sqref="I13"/>
    </sheetView>
  </sheetViews>
  <sheetFormatPr defaultColWidth="9.140625" defaultRowHeight="12.75"/>
  <cols>
    <col min="1" max="1" width="11.85546875" style="506" bestFit="1" customWidth="1"/>
    <col min="2" max="2" width="114.7109375" style="495" customWidth="1"/>
    <col min="3" max="3" width="22.42578125" style="495" customWidth="1"/>
    <col min="4" max="4" width="19.42578125" style="495" customWidth="1"/>
    <col min="5" max="5" width="17.7109375" style="518" customWidth="1"/>
    <col min="6" max="6" width="16.28515625" style="518" customWidth="1"/>
    <col min="7" max="7" width="14.85546875" style="518" customWidth="1"/>
    <col min="8" max="8" width="17.28515625" style="495" customWidth="1"/>
    <col min="9" max="9" width="41.42578125" style="495" customWidth="1"/>
    <col min="10" max="10" width="12.42578125" style="495" bestFit="1" customWidth="1"/>
    <col min="11" max="16384" width="9.140625" style="495"/>
  </cols>
  <sheetData>
    <row r="1" spans="1:9" ht="13.5">
      <c r="A1" s="494" t="s">
        <v>188</v>
      </c>
      <c r="B1" s="419" t="str">
        <f>Info!C2</f>
        <v>სს "ვითიბი ბანკი ჯორჯია"</v>
      </c>
      <c r="E1" s="495"/>
      <c r="F1" s="495"/>
      <c r="G1" s="495"/>
    </row>
    <row r="2" spans="1:9">
      <c r="A2" s="496" t="s">
        <v>189</v>
      </c>
      <c r="B2" s="498">
        <f>'1. key ratios'!B2</f>
        <v>44926</v>
      </c>
      <c r="E2" s="495"/>
      <c r="F2" s="495"/>
      <c r="G2" s="495"/>
    </row>
    <row r="3" spans="1:9">
      <c r="A3" s="497" t="s">
        <v>668</v>
      </c>
      <c r="E3" s="495"/>
      <c r="F3" s="495"/>
      <c r="G3" s="495"/>
    </row>
    <row r="4" spans="1:9">
      <c r="C4" s="507" t="s">
        <v>669</v>
      </c>
      <c r="D4" s="507" t="s">
        <v>670</v>
      </c>
      <c r="E4" s="507" t="s">
        <v>671</v>
      </c>
      <c r="F4" s="507" t="s">
        <v>672</v>
      </c>
      <c r="G4" s="507" t="s">
        <v>673</v>
      </c>
      <c r="H4" s="507" t="s">
        <v>674</v>
      </c>
      <c r="I4" s="507" t="s">
        <v>675</v>
      </c>
    </row>
    <row r="5" spans="1:9" ht="33.950000000000003" customHeight="1">
      <c r="A5" s="804" t="s">
        <v>678</v>
      </c>
      <c r="B5" s="805"/>
      <c r="C5" s="818" t="s">
        <v>679</v>
      </c>
      <c r="D5" s="818"/>
      <c r="E5" s="818" t="s">
        <v>680</v>
      </c>
      <c r="F5" s="818" t="s">
        <v>681</v>
      </c>
      <c r="G5" s="816" t="s">
        <v>682</v>
      </c>
      <c r="H5" s="816" t="s">
        <v>683</v>
      </c>
      <c r="I5" s="508" t="s">
        <v>684</v>
      </c>
    </row>
    <row r="6" spans="1:9" ht="38.25">
      <c r="A6" s="808"/>
      <c r="B6" s="809"/>
      <c r="C6" s="556" t="s">
        <v>685</v>
      </c>
      <c r="D6" s="556" t="s">
        <v>686</v>
      </c>
      <c r="E6" s="818"/>
      <c r="F6" s="818"/>
      <c r="G6" s="817"/>
      <c r="H6" s="817"/>
      <c r="I6" s="508" t="s">
        <v>687</v>
      </c>
    </row>
    <row r="7" spans="1:9">
      <c r="A7" s="509">
        <v>1</v>
      </c>
      <c r="B7" s="501" t="s">
        <v>216</v>
      </c>
      <c r="C7" s="701"/>
      <c r="D7" s="701">
        <v>351</v>
      </c>
      <c r="E7" s="702"/>
      <c r="F7" s="702"/>
      <c r="G7" s="702"/>
      <c r="H7" s="701"/>
      <c r="I7" s="703">
        <f t="shared" ref="I7:I23" si="0">C7+D7-E7-F7-G7</f>
        <v>351</v>
      </c>
    </row>
    <row r="8" spans="1:9">
      <c r="A8" s="509">
        <v>2</v>
      </c>
      <c r="B8" s="501" t="s">
        <v>217</v>
      </c>
      <c r="C8" s="701"/>
      <c r="D8" s="701"/>
      <c r="E8" s="702"/>
      <c r="F8" s="702"/>
      <c r="G8" s="702"/>
      <c r="H8" s="701"/>
      <c r="I8" s="703">
        <f t="shared" si="0"/>
        <v>0</v>
      </c>
    </row>
    <row r="9" spans="1:9">
      <c r="A9" s="509">
        <v>3</v>
      </c>
      <c r="B9" s="501" t="s">
        <v>218</v>
      </c>
      <c r="C9" s="701"/>
      <c r="D9" s="701"/>
      <c r="E9" s="702"/>
      <c r="F9" s="702"/>
      <c r="G9" s="702"/>
      <c r="H9" s="701"/>
      <c r="I9" s="703">
        <f t="shared" si="0"/>
        <v>0</v>
      </c>
    </row>
    <row r="10" spans="1:9">
      <c r="A10" s="509">
        <v>4</v>
      </c>
      <c r="B10" s="501" t="s">
        <v>219</v>
      </c>
      <c r="C10" s="701"/>
      <c r="D10" s="701"/>
      <c r="E10" s="702"/>
      <c r="F10" s="702"/>
      <c r="G10" s="702"/>
      <c r="H10" s="701"/>
      <c r="I10" s="703">
        <f t="shared" si="0"/>
        <v>0</v>
      </c>
    </row>
    <row r="11" spans="1:9">
      <c r="A11" s="509">
        <v>5</v>
      </c>
      <c r="B11" s="501" t="s">
        <v>220</v>
      </c>
      <c r="C11" s="701"/>
      <c r="D11" s="701"/>
      <c r="E11" s="702"/>
      <c r="F11" s="702"/>
      <c r="G11" s="702"/>
      <c r="H11" s="701"/>
      <c r="I11" s="703">
        <f t="shared" si="0"/>
        <v>0</v>
      </c>
    </row>
    <row r="12" spans="1:9">
      <c r="A12" s="509">
        <v>6</v>
      </c>
      <c r="B12" s="501" t="s">
        <v>221</v>
      </c>
      <c r="C12" s="701"/>
      <c r="D12" s="701">
        <v>6393896</v>
      </c>
      <c r="E12" s="702"/>
      <c r="F12" s="702"/>
      <c r="G12" s="702"/>
      <c r="H12" s="701"/>
      <c r="I12" s="703">
        <f t="shared" si="0"/>
        <v>6393896</v>
      </c>
    </row>
    <row r="13" spans="1:9">
      <c r="A13" s="509">
        <v>7</v>
      </c>
      <c r="B13" s="501" t="s">
        <v>73</v>
      </c>
      <c r="C13" s="701">
        <v>36293952.840599999</v>
      </c>
      <c r="D13" s="701">
        <v>210299230.8312</v>
      </c>
      <c r="E13" s="702">
        <v>16317473.094799999</v>
      </c>
      <c r="F13" s="702">
        <v>3300535.4974000002</v>
      </c>
      <c r="G13" s="702">
        <v>0</v>
      </c>
      <c r="H13" s="701">
        <v>0</v>
      </c>
      <c r="I13" s="703">
        <f t="shared" si="0"/>
        <v>226975175.07960004</v>
      </c>
    </row>
    <row r="14" spans="1:9">
      <c r="A14" s="509">
        <v>8</v>
      </c>
      <c r="B14" s="503" t="s">
        <v>74</v>
      </c>
      <c r="C14" s="701">
        <v>0</v>
      </c>
      <c r="D14" s="701">
        <v>0</v>
      </c>
      <c r="E14" s="702">
        <v>0</v>
      </c>
      <c r="F14" s="702">
        <v>0</v>
      </c>
      <c r="G14" s="702">
        <v>0</v>
      </c>
      <c r="H14" s="701">
        <v>2530.6700000000005</v>
      </c>
      <c r="I14" s="703">
        <f t="shared" si="0"/>
        <v>0</v>
      </c>
    </row>
    <row r="15" spans="1:9">
      <c r="A15" s="509">
        <v>9</v>
      </c>
      <c r="B15" s="501" t="s">
        <v>75</v>
      </c>
      <c r="C15" s="701">
        <v>106996.9601</v>
      </c>
      <c r="D15" s="701">
        <v>8881908.1651000008</v>
      </c>
      <c r="E15" s="702">
        <v>147314.68160000001</v>
      </c>
      <c r="F15" s="702">
        <v>152689.15489999999</v>
      </c>
      <c r="G15" s="702">
        <v>0</v>
      </c>
      <c r="H15" s="701">
        <v>0</v>
      </c>
      <c r="I15" s="703">
        <f t="shared" si="0"/>
        <v>8688901.2887000013</v>
      </c>
    </row>
    <row r="16" spans="1:9">
      <c r="A16" s="509">
        <v>10</v>
      </c>
      <c r="B16" s="611" t="s">
        <v>688</v>
      </c>
      <c r="C16" s="701">
        <v>17346433.368799999</v>
      </c>
      <c r="D16" s="701">
        <v>14166171.5922</v>
      </c>
      <c r="E16" s="702">
        <v>7198499.5294000003</v>
      </c>
      <c r="F16" s="702">
        <v>13487.41</v>
      </c>
      <c r="G16" s="702">
        <v>0</v>
      </c>
      <c r="H16" s="701">
        <v>0</v>
      </c>
      <c r="I16" s="703">
        <f t="shared" si="0"/>
        <v>24300618.021599997</v>
      </c>
    </row>
    <row r="17" spans="1:10">
      <c r="A17" s="509">
        <v>11</v>
      </c>
      <c r="B17" s="501" t="s">
        <v>70</v>
      </c>
      <c r="C17" s="701">
        <v>0</v>
      </c>
      <c r="D17" s="701">
        <v>0</v>
      </c>
      <c r="E17" s="702">
        <v>0</v>
      </c>
      <c r="F17" s="702">
        <v>0</v>
      </c>
      <c r="G17" s="702">
        <v>0</v>
      </c>
      <c r="H17" s="701">
        <v>0</v>
      </c>
      <c r="I17" s="703">
        <f t="shared" si="0"/>
        <v>0</v>
      </c>
    </row>
    <row r="18" spans="1:10">
      <c r="A18" s="509">
        <v>12</v>
      </c>
      <c r="B18" s="501" t="s">
        <v>71</v>
      </c>
      <c r="C18" s="701"/>
      <c r="D18" s="701"/>
      <c r="E18" s="702"/>
      <c r="F18" s="702"/>
      <c r="G18" s="702"/>
      <c r="H18" s="701"/>
      <c r="I18" s="703">
        <f t="shared" si="0"/>
        <v>0</v>
      </c>
    </row>
    <row r="19" spans="1:10">
      <c r="A19" s="513">
        <v>13</v>
      </c>
      <c r="B19" s="503" t="s">
        <v>72</v>
      </c>
      <c r="C19" s="701"/>
      <c r="D19" s="701"/>
      <c r="E19" s="702"/>
      <c r="F19" s="702"/>
      <c r="G19" s="702"/>
      <c r="H19" s="701"/>
      <c r="I19" s="703">
        <f t="shared" si="0"/>
        <v>0</v>
      </c>
    </row>
    <row r="20" spans="1:10">
      <c r="A20" s="509">
        <v>14</v>
      </c>
      <c r="B20" s="501" t="s">
        <v>667</v>
      </c>
      <c r="C20" s="701">
        <v>28946687.728399999</v>
      </c>
      <c r="D20" s="701">
        <v>173239752.27160001</v>
      </c>
      <c r="E20" s="702">
        <v>14055877.040200001</v>
      </c>
      <c r="F20" s="702">
        <v>139134.75020000001</v>
      </c>
      <c r="G20" s="702"/>
      <c r="H20" s="701">
        <v>1912245.5099999979</v>
      </c>
      <c r="I20" s="703">
        <f t="shared" si="0"/>
        <v>187991428.2096</v>
      </c>
    </row>
    <row r="21" spans="1:10" s="515" customFormat="1">
      <c r="A21" s="514">
        <v>15</v>
      </c>
      <c r="B21" s="502" t="s">
        <v>68</v>
      </c>
      <c r="C21" s="700">
        <v>65347637.529100001</v>
      </c>
      <c r="D21" s="700">
        <v>398815138.26789999</v>
      </c>
      <c r="E21" s="700">
        <v>30520664.816600002</v>
      </c>
      <c r="F21" s="700">
        <v>3592359.4025000003</v>
      </c>
      <c r="G21" s="700">
        <v>0</v>
      </c>
      <c r="H21" s="700">
        <v>1914776.1799999978</v>
      </c>
      <c r="I21" s="703">
        <f t="shared" si="0"/>
        <v>430049751.57789999</v>
      </c>
    </row>
    <row r="22" spans="1:10">
      <c r="A22" s="516">
        <v>16</v>
      </c>
      <c r="B22" s="517" t="s">
        <v>689</v>
      </c>
      <c r="C22" s="701">
        <v>36400949.800700001</v>
      </c>
      <c r="D22" s="701">
        <v>219181138.99580002</v>
      </c>
      <c r="E22" s="702">
        <v>16464787.776399998</v>
      </c>
      <c r="F22" s="702">
        <v>3453224.6523000002</v>
      </c>
      <c r="G22" s="702">
        <v>0</v>
      </c>
      <c r="H22" s="701">
        <v>2530.6700000000005</v>
      </c>
      <c r="I22" s="703">
        <f t="shared" si="0"/>
        <v>235664076.36780003</v>
      </c>
    </row>
    <row r="23" spans="1:10">
      <c r="A23" s="516">
        <v>17</v>
      </c>
      <c r="B23" s="517" t="s">
        <v>690</v>
      </c>
      <c r="C23" s="701"/>
      <c r="D23" s="701">
        <v>4957000</v>
      </c>
      <c r="E23" s="702"/>
      <c r="F23" s="702">
        <v>99140</v>
      </c>
      <c r="G23" s="702"/>
      <c r="H23" s="701"/>
      <c r="I23" s="703">
        <f t="shared" si="0"/>
        <v>4857860</v>
      </c>
      <c r="J23" s="732"/>
    </row>
    <row r="24" spans="1:10">
      <c r="C24" s="704"/>
      <c r="D24" s="704"/>
      <c r="E24" s="705"/>
      <c r="F24" s="705"/>
      <c r="G24" s="705"/>
      <c r="H24" s="704"/>
      <c r="I24" s="704"/>
    </row>
    <row r="25" spans="1:10">
      <c r="I25" s="731"/>
    </row>
    <row r="26" spans="1:10" ht="42.6" customHeight="1">
      <c r="B26" s="610" t="s">
        <v>936</v>
      </c>
    </row>
  </sheetData>
  <mergeCells count="6">
    <mergeCell ref="H5:H6"/>
    <mergeCell ref="A5:B6"/>
    <mergeCell ref="C5:D5"/>
    <mergeCell ref="E5:E6"/>
    <mergeCell ref="F5:F6"/>
    <mergeCell ref="G5:G6"/>
  </mergeCells>
  <conditionalFormatting sqref="A5">
    <cfRule type="duplicateValues" dxfId="18" priority="1"/>
    <cfRule type="duplicateValues" dxfId="17" priority="2"/>
  </conditionalFormatting>
  <conditionalFormatting sqref="A5">
    <cfRule type="duplicateValues" dxfId="16" priority="3"/>
  </conditionalFormatting>
  <pageMargins left="0.7" right="0.7" top="0.75" bottom="0.75" header="0.3" footer="0.3"/>
  <pageSetup scale="44" orientation="landscape" horizontalDpi="90" verticalDpi="9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7"/>
  <sheetViews>
    <sheetView showGridLines="0" zoomScale="50" zoomScaleNormal="50" workbookViewId="0">
      <selection activeCell="C7" sqref="C7:H33"/>
    </sheetView>
  </sheetViews>
  <sheetFormatPr defaultColWidth="9.140625" defaultRowHeight="12.75"/>
  <cols>
    <col min="1" max="1" width="11" style="495" bestFit="1" customWidth="1"/>
    <col min="2" max="2" width="93.42578125" style="495" customWidth="1"/>
    <col min="3" max="8" width="22" style="495" customWidth="1"/>
    <col min="9" max="9" width="42.28515625" style="495" bestFit="1" customWidth="1"/>
    <col min="10" max="16384" width="9.140625" style="495"/>
  </cols>
  <sheetData>
    <row r="1" spans="1:9" ht="13.5">
      <c r="A1" s="494" t="s">
        <v>188</v>
      </c>
      <c r="B1" s="419" t="str">
        <f>Info!C2</f>
        <v>სს "ვითიბი ბანკი ჯორჯია"</v>
      </c>
    </row>
    <row r="2" spans="1:9">
      <c r="A2" s="496" t="s">
        <v>189</v>
      </c>
      <c r="B2" s="498">
        <f>'1. key ratios'!B2</f>
        <v>44926</v>
      </c>
    </row>
    <row r="3" spans="1:9">
      <c r="A3" s="497" t="s">
        <v>691</v>
      </c>
    </row>
    <row r="4" spans="1:9">
      <c r="C4" s="507" t="s">
        <v>669</v>
      </c>
      <c r="D4" s="507" t="s">
        <v>670</v>
      </c>
      <c r="E4" s="507" t="s">
        <v>671</v>
      </c>
      <c r="F4" s="507" t="s">
        <v>672</v>
      </c>
      <c r="G4" s="507" t="s">
        <v>673</v>
      </c>
      <c r="H4" s="507" t="s">
        <v>674</v>
      </c>
      <c r="I4" s="507" t="s">
        <v>675</v>
      </c>
    </row>
    <row r="5" spans="1:9" ht="41.45" customHeight="1">
      <c r="A5" s="804" t="s">
        <v>947</v>
      </c>
      <c r="B5" s="805"/>
      <c r="C5" s="818" t="s">
        <v>679</v>
      </c>
      <c r="D5" s="818"/>
      <c r="E5" s="818" t="s">
        <v>680</v>
      </c>
      <c r="F5" s="818" t="s">
        <v>681</v>
      </c>
      <c r="G5" s="816" t="s">
        <v>682</v>
      </c>
      <c r="H5" s="816" t="s">
        <v>683</v>
      </c>
      <c r="I5" s="508" t="s">
        <v>684</v>
      </c>
    </row>
    <row r="6" spans="1:9" ht="41.45" customHeight="1">
      <c r="A6" s="808"/>
      <c r="B6" s="809"/>
      <c r="C6" s="556" t="s">
        <v>685</v>
      </c>
      <c r="D6" s="556" t="s">
        <v>686</v>
      </c>
      <c r="E6" s="818"/>
      <c r="F6" s="818"/>
      <c r="G6" s="817"/>
      <c r="H6" s="817"/>
      <c r="I6" s="508" t="s">
        <v>687</v>
      </c>
    </row>
    <row r="7" spans="1:9">
      <c r="A7" s="510">
        <v>1</v>
      </c>
      <c r="B7" s="519" t="s">
        <v>692</v>
      </c>
      <c r="C7" s="701">
        <v>0</v>
      </c>
      <c r="D7" s="701">
        <v>351</v>
      </c>
      <c r="E7" s="701">
        <v>0</v>
      </c>
      <c r="F7" s="701">
        <v>0</v>
      </c>
      <c r="G7" s="701"/>
      <c r="H7" s="701">
        <v>0</v>
      </c>
      <c r="I7" s="512">
        <f t="shared" ref="I7:I34" si="0">C7+D7-E7-F7-G7</f>
        <v>351</v>
      </c>
    </row>
    <row r="8" spans="1:9">
      <c r="A8" s="510">
        <v>2</v>
      </c>
      <c r="B8" s="519" t="s">
        <v>693</v>
      </c>
      <c r="C8" s="701">
        <v>391717.23009999999</v>
      </c>
      <c r="D8" s="701">
        <v>17372203.898100004</v>
      </c>
      <c r="E8" s="701">
        <v>335613.46600000001</v>
      </c>
      <c r="F8" s="701">
        <v>199342.14189999999</v>
      </c>
      <c r="G8" s="701"/>
      <c r="H8" s="701">
        <v>0</v>
      </c>
      <c r="I8" s="512">
        <f t="shared" si="0"/>
        <v>17228965.520300005</v>
      </c>
    </row>
    <row r="9" spans="1:9">
      <c r="A9" s="510">
        <v>3</v>
      </c>
      <c r="B9" s="519" t="s">
        <v>694</v>
      </c>
      <c r="C9" s="701">
        <v>0</v>
      </c>
      <c r="D9" s="701">
        <v>0</v>
      </c>
      <c r="E9" s="701">
        <v>0</v>
      </c>
      <c r="F9" s="701">
        <v>0</v>
      </c>
      <c r="G9" s="701"/>
      <c r="H9" s="701">
        <v>0</v>
      </c>
      <c r="I9" s="512">
        <f t="shared" si="0"/>
        <v>0</v>
      </c>
    </row>
    <row r="10" spans="1:9">
      <c r="A10" s="510">
        <v>4</v>
      </c>
      <c r="B10" s="519" t="s">
        <v>695</v>
      </c>
      <c r="C10" s="701">
        <v>5454685.9803999998</v>
      </c>
      <c r="D10" s="701">
        <v>4163732.4723999999</v>
      </c>
      <c r="E10" s="701">
        <v>1676934.0999</v>
      </c>
      <c r="F10" s="701">
        <v>75069.449800000002</v>
      </c>
      <c r="G10" s="701"/>
      <c r="H10" s="701">
        <v>0</v>
      </c>
      <c r="I10" s="512">
        <f t="shared" si="0"/>
        <v>7866414.9031000007</v>
      </c>
    </row>
    <row r="11" spans="1:9">
      <c r="A11" s="510">
        <v>5</v>
      </c>
      <c r="B11" s="519" t="s">
        <v>696</v>
      </c>
      <c r="C11" s="701">
        <v>0</v>
      </c>
      <c r="D11" s="701">
        <v>13768556.146299999</v>
      </c>
      <c r="E11" s="701">
        <v>65642.955400000006</v>
      </c>
      <c r="F11" s="701">
        <v>253923.54859999998</v>
      </c>
      <c r="G11" s="701"/>
      <c r="H11" s="701">
        <v>0</v>
      </c>
      <c r="I11" s="512">
        <f t="shared" si="0"/>
        <v>13448989.6423</v>
      </c>
    </row>
    <row r="12" spans="1:9">
      <c r="A12" s="510">
        <v>6</v>
      </c>
      <c r="B12" s="519" t="s">
        <v>697</v>
      </c>
      <c r="C12" s="701">
        <v>0</v>
      </c>
      <c r="D12" s="701">
        <v>0</v>
      </c>
      <c r="E12" s="701">
        <v>0</v>
      </c>
      <c r="F12" s="701">
        <v>0</v>
      </c>
      <c r="G12" s="701"/>
      <c r="H12" s="701">
        <v>0</v>
      </c>
      <c r="I12" s="512">
        <f t="shared" si="0"/>
        <v>0</v>
      </c>
    </row>
    <row r="13" spans="1:9">
      <c r="A13" s="510">
        <v>7</v>
      </c>
      <c r="B13" s="519" t="s">
        <v>698</v>
      </c>
      <c r="C13" s="701">
        <v>0</v>
      </c>
      <c r="D13" s="701">
        <v>0</v>
      </c>
      <c r="E13" s="701">
        <v>0</v>
      </c>
      <c r="F13" s="701">
        <v>0</v>
      </c>
      <c r="G13" s="701"/>
      <c r="H13" s="701">
        <v>0</v>
      </c>
      <c r="I13" s="512">
        <f t="shared" si="0"/>
        <v>0</v>
      </c>
    </row>
    <row r="14" spans="1:9">
      <c r="A14" s="510">
        <v>8</v>
      </c>
      <c r="B14" s="519" t="s">
        <v>699</v>
      </c>
      <c r="C14" s="701">
        <v>7987405.2200000016</v>
      </c>
      <c r="D14" s="701">
        <v>39427508.887199998</v>
      </c>
      <c r="E14" s="701">
        <v>2579032.0745000001</v>
      </c>
      <c r="F14" s="701">
        <v>718611.5784</v>
      </c>
      <c r="G14" s="701"/>
      <c r="H14" s="701">
        <v>0</v>
      </c>
      <c r="I14" s="512">
        <f t="shared" si="0"/>
        <v>44117270.454299994</v>
      </c>
    </row>
    <row r="15" spans="1:9">
      <c r="A15" s="510">
        <v>9</v>
      </c>
      <c r="B15" s="519" t="s">
        <v>700</v>
      </c>
      <c r="C15" s="701">
        <v>12811473.143200003</v>
      </c>
      <c r="D15" s="701">
        <v>22090658.159399997</v>
      </c>
      <c r="E15" s="701">
        <v>5930164.9452</v>
      </c>
      <c r="F15" s="701">
        <v>148955.64000000001</v>
      </c>
      <c r="G15" s="701"/>
      <c r="H15" s="701">
        <v>0</v>
      </c>
      <c r="I15" s="512">
        <f t="shared" si="0"/>
        <v>28823010.717399996</v>
      </c>
    </row>
    <row r="16" spans="1:9">
      <c r="A16" s="510">
        <v>10</v>
      </c>
      <c r="B16" s="519" t="s">
        <v>701</v>
      </c>
      <c r="C16" s="701">
        <v>0</v>
      </c>
      <c r="D16" s="701">
        <v>22375.46</v>
      </c>
      <c r="E16" s="701">
        <v>2227.48</v>
      </c>
      <c r="F16" s="701">
        <v>0</v>
      </c>
      <c r="G16" s="701"/>
      <c r="H16" s="701">
        <v>0</v>
      </c>
      <c r="I16" s="512">
        <f t="shared" si="0"/>
        <v>20147.98</v>
      </c>
    </row>
    <row r="17" spans="1:10">
      <c r="A17" s="510">
        <v>11</v>
      </c>
      <c r="B17" s="519" t="s">
        <v>702</v>
      </c>
      <c r="C17" s="701">
        <v>0</v>
      </c>
      <c r="D17" s="701">
        <v>0</v>
      </c>
      <c r="E17" s="701">
        <v>0</v>
      </c>
      <c r="F17" s="701">
        <v>0</v>
      </c>
      <c r="G17" s="701"/>
      <c r="H17" s="701">
        <v>0</v>
      </c>
      <c r="I17" s="512">
        <f t="shared" si="0"/>
        <v>0</v>
      </c>
    </row>
    <row r="18" spans="1:10">
      <c r="A18" s="510">
        <v>12</v>
      </c>
      <c r="B18" s="519" t="s">
        <v>703</v>
      </c>
      <c r="C18" s="701">
        <v>0</v>
      </c>
      <c r="D18" s="701">
        <v>7305450.3467999995</v>
      </c>
      <c r="E18" s="701">
        <v>0</v>
      </c>
      <c r="F18" s="701">
        <v>146109.00810000001</v>
      </c>
      <c r="G18" s="701"/>
      <c r="H18" s="701">
        <v>0</v>
      </c>
      <c r="I18" s="512">
        <f t="shared" si="0"/>
        <v>7159341.3386999993</v>
      </c>
    </row>
    <row r="19" spans="1:10">
      <c r="A19" s="510">
        <v>13</v>
      </c>
      <c r="B19" s="519" t="s">
        <v>704</v>
      </c>
      <c r="C19" s="701">
        <v>0</v>
      </c>
      <c r="D19" s="701">
        <v>3482132.8239000002</v>
      </c>
      <c r="E19" s="701">
        <v>348213.29060000001</v>
      </c>
      <c r="F19" s="701">
        <v>0</v>
      </c>
      <c r="G19" s="701"/>
      <c r="H19" s="701">
        <v>0</v>
      </c>
      <c r="I19" s="512">
        <f t="shared" si="0"/>
        <v>3133919.5333000002</v>
      </c>
    </row>
    <row r="20" spans="1:10">
      <c r="A20" s="510">
        <v>14</v>
      </c>
      <c r="B20" s="519" t="s">
        <v>705</v>
      </c>
      <c r="C20" s="701">
        <v>0</v>
      </c>
      <c r="D20" s="701">
        <v>52992223.628199995</v>
      </c>
      <c r="E20" s="701">
        <v>605413.90999999992</v>
      </c>
      <c r="F20" s="701">
        <v>923271.75880000007</v>
      </c>
      <c r="G20" s="701"/>
      <c r="H20" s="701">
        <v>0</v>
      </c>
      <c r="I20" s="512">
        <f t="shared" si="0"/>
        <v>51463537.959399998</v>
      </c>
    </row>
    <row r="21" spans="1:10">
      <c r="A21" s="510">
        <v>15</v>
      </c>
      <c r="B21" s="519" t="s">
        <v>706</v>
      </c>
      <c r="C21" s="701">
        <v>0</v>
      </c>
      <c r="D21" s="701">
        <v>1115631.8806</v>
      </c>
      <c r="E21" s="701">
        <v>0</v>
      </c>
      <c r="F21" s="701">
        <v>22210.3874</v>
      </c>
      <c r="G21" s="701"/>
      <c r="H21" s="701">
        <v>0</v>
      </c>
      <c r="I21" s="512">
        <f t="shared" si="0"/>
        <v>1093421.4932000001</v>
      </c>
    </row>
    <row r="22" spans="1:10">
      <c r="A22" s="510">
        <v>16</v>
      </c>
      <c r="B22" s="519" t="s">
        <v>707</v>
      </c>
      <c r="C22" s="701">
        <v>0</v>
      </c>
      <c r="D22" s="701">
        <v>0</v>
      </c>
      <c r="E22" s="701">
        <v>0</v>
      </c>
      <c r="F22" s="701">
        <v>0</v>
      </c>
      <c r="G22" s="701"/>
      <c r="H22" s="701">
        <v>0</v>
      </c>
      <c r="I22" s="512">
        <f t="shared" si="0"/>
        <v>0</v>
      </c>
    </row>
    <row r="23" spans="1:10">
      <c r="A23" s="510">
        <v>17</v>
      </c>
      <c r="B23" s="519" t="s">
        <v>708</v>
      </c>
      <c r="C23" s="701">
        <v>2499463.8352999999</v>
      </c>
      <c r="D23" s="701">
        <v>29754828.671899997</v>
      </c>
      <c r="E23" s="701">
        <v>2556807.2734000003</v>
      </c>
      <c r="F23" s="701">
        <v>325000</v>
      </c>
      <c r="G23" s="701"/>
      <c r="H23" s="701">
        <v>0</v>
      </c>
      <c r="I23" s="512">
        <f t="shared" si="0"/>
        <v>29372485.233799994</v>
      </c>
    </row>
    <row r="24" spans="1:10">
      <c r="A24" s="510">
        <v>18</v>
      </c>
      <c r="B24" s="519" t="s">
        <v>709</v>
      </c>
      <c r="C24" s="701">
        <v>0</v>
      </c>
      <c r="D24" s="701">
        <v>868945.77880000009</v>
      </c>
      <c r="E24" s="701">
        <v>0</v>
      </c>
      <c r="F24" s="701">
        <v>17375.689699999999</v>
      </c>
      <c r="G24" s="701"/>
      <c r="H24" s="701">
        <v>0</v>
      </c>
      <c r="I24" s="512">
        <f t="shared" si="0"/>
        <v>851570.0891000001</v>
      </c>
    </row>
    <row r="25" spans="1:10">
      <c r="A25" s="510">
        <v>19</v>
      </c>
      <c r="B25" s="519" t="s">
        <v>710</v>
      </c>
      <c r="C25" s="701">
        <v>0</v>
      </c>
      <c r="D25" s="701">
        <v>1453041.98</v>
      </c>
      <c r="E25" s="701">
        <v>143360</v>
      </c>
      <c r="F25" s="701">
        <v>0</v>
      </c>
      <c r="G25" s="701"/>
      <c r="H25" s="701">
        <v>0</v>
      </c>
      <c r="I25" s="512">
        <f t="shared" si="0"/>
        <v>1309681.98</v>
      </c>
    </row>
    <row r="26" spans="1:10">
      <c r="A26" s="510">
        <v>20</v>
      </c>
      <c r="B26" s="519" t="s">
        <v>711</v>
      </c>
      <c r="C26" s="701">
        <v>0</v>
      </c>
      <c r="D26" s="701">
        <v>13206966.699999999</v>
      </c>
      <c r="E26" s="701">
        <v>0</v>
      </c>
      <c r="F26" s="701">
        <v>262919.45</v>
      </c>
      <c r="G26" s="701"/>
      <c r="H26" s="701">
        <v>0</v>
      </c>
      <c r="I26" s="512">
        <f t="shared" si="0"/>
        <v>12944047.25</v>
      </c>
      <c r="J26" s="520"/>
    </row>
    <row r="27" spans="1:10">
      <c r="A27" s="510">
        <v>21</v>
      </c>
      <c r="B27" s="519" t="s">
        <v>712</v>
      </c>
      <c r="C27" s="701">
        <v>0</v>
      </c>
      <c r="D27" s="701">
        <v>0</v>
      </c>
      <c r="E27" s="701">
        <v>0</v>
      </c>
      <c r="F27" s="701">
        <v>0</v>
      </c>
      <c r="G27" s="701"/>
      <c r="H27" s="701">
        <v>0</v>
      </c>
      <c r="I27" s="512">
        <f t="shared" si="0"/>
        <v>0</v>
      </c>
      <c r="J27" s="520"/>
    </row>
    <row r="28" spans="1:10">
      <c r="A28" s="510">
        <v>22</v>
      </c>
      <c r="B28" s="519" t="s">
        <v>713</v>
      </c>
      <c r="C28" s="701">
        <v>0</v>
      </c>
      <c r="D28" s="701">
        <v>2551.81</v>
      </c>
      <c r="E28" s="701">
        <v>0</v>
      </c>
      <c r="F28" s="701">
        <v>50.79</v>
      </c>
      <c r="G28" s="701"/>
      <c r="H28" s="701">
        <v>0</v>
      </c>
      <c r="I28" s="512">
        <f t="shared" si="0"/>
        <v>2501.02</v>
      </c>
      <c r="J28" s="520"/>
    </row>
    <row r="29" spans="1:10">
      <c r="A29" s="510">
        <v>23</v>
      </c>
      <c r="B29" s="519" t="s">
        <v>714</v>
      </c>
      <c r="C29" s="701">
        <v>7208018.6717999997</v>
      </c>
      <c r="D29" s="701">
        <v>12261182.552000001</v>
      </c>
      <c r="E29" s="701">
        <v>2174805.6014999999</v>
      </c>
      <c r="F29" s="701">
        <v>240537.87420000002</v>
      </c>
      <c r="G29" s="701"/>
      <c r="H29" s="701">
        <v>0</v>
      </c>
      <c r="I29" s="512">
        <f t="shared" si="0"/>
        <v>17053857.748099998</v>
      </c>
      <c r="J29" s="520"/>
    </row>
    <row r="30" spans="1:10">
      <c r="A30" s="510">
        <v>24</v>
      </c>
      <c r="B30" s="519" t="s">
        <v>715</v>
      </c>
      <c r="C30" s="701">
        <v>0</v>
      </c>
      <c r="D30" s="701">
        <v>5558573.1617999999</v>
      </c>
      <c r="E30" s="701">
        <v>0</v>
      </c>
      <c r="F30" s="701">
        <v>108121.55350000001</v>
      </c>
      <c r="G30" s="701"/>
      <c r="H30" s="701">
        <v>0</v>
      </c>
      <c r="I30" s="512">
        <f t="shared" si="0"/>
        <v>5450451.6082999995</v>
      </c>
      <c r="J30" s="520"/>
    </row>
    <row r="31" spans="1:10">
      <c r="A31" s="510">
        <v>25</v>
      </c>
      <c r="B31" s="519" t="s">
        <v>716</v>
      </c>
      <c r="C31" s="701">
        <v>0</v>
      </c>
      <c r="D31" s="701">
        <v>0</v>
      </c>
      <c r="E31" s="701">
        <v>0</v>
      </c>
      <c r="F31" s="701">
        <v>0</v>
      </c>
      <c r="G31" s="701"/>
      <c r="H31" s="701">
        <v>0</v>
      </c>
      <c r="I31" s="512">
        <f t="shared" si="0"/>
        <v>0</v>
      </c>
      <c r="J31" s="520"/>
    </row>
    <row r="32" spans="1:10">
      <c r="A32" s="510">
        <v>26</v>
      </c>
      <c r="B32" s="519" t="s">
        <v>717</v>
      </c>
      <c r="C32" s="701">
        <v>48185.72</v>
      </c>
      <c r="D32" s="701">
        <v>728470.63880000007</v>
      </c>
      <c r="E32" s="701">
        <v>46572.68</v>
      </c>
      <c r="F32" s="701">
        <v>11725.781799999999</v>
      </c>
      <c r="G32" s="701"/>
      <c r="H32" s="701">
        <v>2530.67</v>
      </c>
      <c r="I32" s="512">
        <f t="shared" si="0"/>
        <v>718357.897</v>
      </c>
      <c r="J32" s="520"/>
    </row>
    <row r="33" spans="1:10">
      <c r="A33" s="510">
        <v>27</v>
      </c>
      <c r="B33" s="511" t="s">
        <v>165</v>
      </c>
      <c r="C33" s="701">
        <v>28946687.728399999</v>
      </c>
      <c r="D33" s="701">
        <v>173239752.27160001</v>
      </c>
      <c r="E33" s="701">
        <v>14055877.040200001</v>
      </c>
      <c r="F33" s="701">
        <v>139134.75020000001</v>
      </c>
      <c r="G33" s="701">
        <v>0</v>
      </c>
      <c r="H33" s="701">
        <v>1912245.5099999979</v>
      </c>
      <c r="I33" s="512">
        <f t="shared" si="0"/>
        <v>187991428.2096</v>
      </c>
      <c r="J33" s="520"/>
    </row>
    <row r="34" spans="1:10">
      <c r="A34" s="510">
        <v>28</v>
      </c>
      <c r="B34" s="521" t="s">
        <v>68</v>
      </c>
      <c r="C34" s="700">
        <f>SUM(C7:C33)</f>
        <v>65347637.529200003</v>
      </c>
      <c r="D34" s="700">
        <f t="shared" ref="D34:H34" si="1">SUM(D7:D33)</f>
        <v>398815138.26779997</v>
      </c>
      <c r="E34" s="700">
        <f t="shared" si="1"/>
        <v>30520664.816700004</v>
      </c>
      <c r="F34" s="700">
        <f t="shared" si="1"/>
        <v>3592359.4024000005</v>
      </c>
      <c r="G34" s="700">
        <f t="shared" si="1"/>
        <v>0</v>
      </c>
      <c r="H34" s="700">
        <f t="shared" si="1"/>
        <v>1914776.1799999978</v>
      </c>
      <c r="I34" s="512">
        <f t="shared" si="0"/>
        <v>430049751.57789999</v>
      </c>
      <c r="J34" s="520"/>
    </row>
    <row r="35" spans="1:10">
      <c r="A35" s="520"/>
      <c r="B35" s="520"/>
      <c r="C35" s="706"/>
      <c r="D35" s="706"/>
      <c r="E35" s="706"/>
      <c r="F35" s="706"/>
      <c r="G35" s="706"/>
      <c r="H35" s="706">
        <f>H34-'18. Assets by Exposure classes'!H21</f>
        <v>0</v>
      </c>
      <c r="I35" s="520"/>
      <c r="J35" s="520"/>
    </row>
    <row r="36" spans="1:10">
      <c r="A36" s="520"/>
      <c r="B36" s="522"/>
      <c r="C36" s="520"/>
      <c r="D36" s="520"/>
      <c r="E36" s="520"/>
      <c r="F36" s="520"/>
      <c r="G36" s="520"/>
      <c r="H36" s="520"/>
      <c r="I36" s="520"/>
      <c r="J36" s="520"/>
    </row>
    <row r="37" spans="1:10">
      <c r="A37" s="520"/>
      <c r="B37" s="520"/>
      <c r="C37" s="520"/>
      <c r="D37" s="520"/>
      <c r="E37" s="520"/>
      <c r="F37" s="520"/>
      <c r="G37" s="520"/>
      <c r="H37" s="520"/>
      <c r="I37" s="520"/>
      <c r="J37" s="520"/>
    </row>
    <row r="38" spans="1:10">
      <c r="A38" s="520"/>
      <c r="B38" s="520"/>
      <c r="C38" s="520"/>
      <c r="D38" s="520"/>
      <c r="E38" s="520"/>
      <c r="F38" s="520"/>
      <c r="G38" s="520"/>
      <c r="H38" s="520"/>
      <c r="I38" s="520"/>
      <c r="J38" s="520"/>
    </row>
    <row r="39" spans="1:10">
      <c r="A39" s="520"/>
      <c r="B39" s="520"/>
      <c r="C39" s="520"/>
      <c r="D39" s="520"/>
      <c r="E39" s="520"/>
      <c r="F39" s="520"/>
      <c r="G39" s="520"/>
      <c r="H39" s="520"/>
      <c r="I39" s="520"/>
      <c r="J39" s="520"/>
    </row>
    <row r="40" spans="1:10">
      <c r="A40" s="520"/>
      <c r="B40" s="520"/>
      <c r="C40" s="520"/>
      <c r="D40" s="520"/>
      <c r="E40" s="520"/>
      <c r="F40" s="520"/>
      <c r="G40" s="520"/>
      <c r="H40" s="520"/>
      <c r="I40" s="520"/>
      <c r="J40" s="520"/>
    </row>
    <row r="41" spans="1:10">
      <c r="A41" s="520"/>
      <c r="B41" s="520"/>
      <c r="C41" s="520"/>
      <c r="D41" s="520"/>
      <c r="E41" s="520"/>
      <c r="F41" s="520"/>
      <c r="G41" s="520"/>
      <c r="H41" s="520"/>
      <c r="I41" s="520"/>
      <c r="J41" s="520"/>
    </row>
    <row r="42" spans="1:10">
      <c r="A42" s="523"/>
      <c r="B42" s="523"/>
      <c r="C42" s="520"/>
      <c r="D42" s="520"/>
      <c r="E42" s="520"/>
      <c r="F42" s="520"/>
      <c r="G42" s="520"/>
      <c r="H42" s="520"/>
      <c r="I42" s="520"/>
      <c r="J42" s="520"/>
    </row>
    <row r="43" spans="1:10">
      <c r="A43" s="523"/>
      <c r="B43" s="523"/>
      <c r="C43" s="520"/>
      <c r="D43" s="520"/>
      <c r="E43" s="520"/>
      <c r="F43" s="520"/>
      <c r="G43" s="520"/>
      <c r="H43" s="520"/>
      <c r="I43" s="520"/>
      <c r="J43" s="520"/>
    </row>
    <row r="44" spans="1:10">
      <c r="A44" s="520"/>
      <c r="B44" s="524"/>
      <c r="C44" s="520"/>
      <c r="D44" s="520"/>
      <c r="E44" s="520"/>
      <c r="F44" s="520"/>
      <c r="G44" s="520"/>
      <c r="H44" s="520"/>
      <c r="I44" s="520"/>
      <c r="J44" s="520"/>
    </row>
    <row r="45" spans="1:10">
      <c r="A45" s="520"/>
      <c r="B45" s="524"/>
      <c r="C45" s="520"/>
      <c r="D45" s="520"/>
      <c r="E45" s="520"/>
      <c r="F45" s="520"/>
      <c r="G45" s="520"/>
      <c r="H45" s="520"/>
      <c r="I45" s="520"/>
      <c r="J45" s="520"/>
    </row>
    <row r="46" spans="1:10">
      <c r="A46" s="520"/>
      <c r="B46" s="524"/>
      <c r="C46" s="520"/>
      <c r="D46" s="520"/>
      <c r="E46" s="520"/>
      <c r="F46" s="520"/>
      <c r="G46" s="520"/>
      <c r="H46" s="520"/>
      <c r="I46" s="520"/>
      <c r="J46" s="520"/>
    </row>
    <row r="47" spans="1:10">
      <c r="A47" s="520"/>
      <c r="B47" s="520"/>
      <c r="C47" s="520"/>
      <c r="D47" s="520"/>
      <c r="E47" s="520"/>
      <c r="F47" s="520"/>
      <c r="G47" s="520"/>
      <c r="H47" s="520"/>
      <c r="I47" s="520"/>
      <c r="J47" s="520"/>
    </row>
  </sheetData>
  <mergeCells count="6">
    <mergeCell ref="H5:H6"/>
    <mergeCell ref="A5:B6"/>
    <mergeCell ref="C5:D5"/>
    <mergeCell ref="E5:E6"/>
    <mergeCell ref="F5:F6"/>
    <mergeCell ref="G5:G6"/>
  </mergeCells>
  <conditionalFormatting sqref="A5">
    <cfRule type="duplicateValues" dxfId="15" priority="1"/>
    <cfRule type="duplicateValues" dxfId="14" priority="2"/>
  </conditionalFormatting>
  <conditionalFormatting sqref="A5">
    <cfRule type="duplicateValues" dxfId="13" priority="3"/>
  </conditionalFormatting>
  <pageMargins left="0.25" right="0.25" top="0.75" bottom="0.75" header="0.3" footer="0.3"/>
  <pageSetup scale="48"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2"/>
  <sheetViews>
    <sheetView showGridLines="0" zoomScale="70" zoomScaleNormal="70" workbookViewId="0">
      <selection activeCell="C6" sqref="C6:D19"/>
    </sheetView>
  </sheetViews>
  <sheetFormatPr defaultColWidth="9.140625" defaultRowHeight="12.75"/>
  <cols>
    <col min="1" max="1" width="11.85546875" style="495" bestFit="1" customWidth="1"/>
    <col min="2" max="2" width="108" style="495" bestFit="1" customWidth="1"/>
    <col min="3" max="3" width="35.5703125" style="495" customWidth="1"/>
    <col min="4" max="4" width="38.42578125" style="518" customWidth="1"/>
    <col min="5" max="16384" width="9.140625" style="495"/>
  </cols>
  <sheetData>
    <row r="1" spans="1:4" ht="13.5">
      <c r="A1" s="494" t="s">
        <v>188</v>
      </c>
      <c r="B1" s="419" t="str">
        <f>Info!C2</f>
        <v>სს "ვითიბი ბანკი ჯორჯია"</v>
      </c>
      <c r="D1" s="495"/>
    </row>
    <row r="2" spans="1:4">
      <c r="A2" s="496" t="s">
        <v>189</v>
      </c>
      <c r="B2" s="729">
        <f>'1. key ratios'!B2</f>
        <v>44926</v>
      </c>
      <c r="D2" s="495"/>
    </row>
    <row r="3" spans="1:4">
      <c r="A3" s="497" t="s">
        <v>718</v>
      </c>
      <c r="D3" s="495"/>
    </row>
    <row r="5" spans="1:4" ht="51">
      <c r="A5" s="819" t="s">
        <v>719</v>
      </c>
      <c r="B5" s="819"/>
      <c r="C5" s="525" t="s">
        <v>720</v>
      </c>
      <c r="D5" s="607" t="s">
        <v>721</v>
      </c>
    </row>
    <row r="6" spans="1:4">
      <c r="A6" s="526">
        <v>1</v>
      </c>
      <c r="B6" s="527" t="s">
        <v>722</v>
      </c>
      <c r="C6" s="700">
        <v>17968895.936499994</v>
      </c>
      <c r="D6" s="700">
        <v>99140</v>
      </c>
    </row>
    <row r="7" spans="1:4">
      <c r="A7" s="528">
        <v>2</v>
      </c>
      <c r="B7" s="527" t="s">
        <v>723</v>
      </c>
      <c r="C7" s="700">
        <v>4783916.74</v>
      </c>
      <c r="D7" s="701">
        <v>0</v>
      </c>
    </row>
    <row r="8" spans="1:4">
      <c r="A8" s="529">
        <v>2.1</v>
      </c>
      <c r="B8" s="530" t="s">
        <v>724</v>
      </c>
      <c r="C8" s="701">
        <v>30056.63</v>
      </c>
      <c r="D8" s="701"/>
    </row>
    <row r="9" spans="1:4">
      <c r="A9" s="529">
        <v>2.2000000000000002</v>
      </c>
      <c r="B9" s="530" t="s">
        <v>725</v>
      </c>
      <c r="C9" s="701">
        <v>3943478.85</v>
      </c>
      <c r="D9" s="701"/>
    </row>
    <row r="10" spans="1:4">
      <c r="A10" s="529">
        <v>2.2999999999999998</v>
      </c>
      <c r="B10" s="530" t="s">
        <v>726</v>
      </c>
      <c r="C10" s="701">
        <v>810381.26</v>
      </c>
      <c r="D10" s="701"/>
    </row>
    <row r="11" spans="1:4">
      <c r="A11" s="529">
        <v>2.4</v>
      </c>
      <c r="B11" s="530" t="s">
        <v>727</v>
      </c>
      <c r="C11" s="701"/>
      <c r="D11" s="701"/>
    </row>
    <row r="12" spans="1:4">
      <c r="A12" s="526">
        <v>3</v>
      </c>
      <c r="B12" s="527" t="s">
        <v>728</v>
      </c>
      <c r="C12" s="700">
        <v>2834800.2477999926</v>
      </c>
      <c r="D12" s="700">
        <v>0</v>
      </c>
    </row>
    <row r="13" spans="1:4">
      <c r="A13" s="529">
        <v>3.1</v>
      </c>
      <c r="B13" s="530" t="s">
        <v>729</v>
      </c>
      <c r="C13" s="701">
        <v>2530.67</v>
      </c>
      <c r="D13" s="701"/>
    </row>
    <row r="14" spans="1:4">
      <c r="A14" s="529">
        <v>3.2</v>
      </c>
      <c r="B14" s="530" t="s">
        <v>730</v>
      </c>
      <c r="C14" s="701">
        <v>571192.68999999994</v>
      </c>
      <c r="D14" s="701">
        <v>0</v>
      </c>
    </row>
    <row r="15" spans="1:4">
      <c r="A15" s="529">
        <v>3.3</v>
      </c>
      <c r="B15" s="530" t="s">
        <v>731</v>
      </c>
      <c r="C15" s="701">
        <v>140497.71000000002</v>
      </c>
      <c r="D15" s="701"/>
    </row>
    <row r="16" spans="1:4">
      <c r="A16" s="529">
        <v>3.4</v>
      </c>
      <c r="B16" s="530" t="s">
        <v>732</v>
      </c>
      <c r="C16" s="701">
        <v>882215.29</v>
      </c>
      <c r="D16" s="701"/>
    </row>
    <row r="17" spans="1:4">
      <c r="A17" s="528">
        <v>3.5</v>
      </c>
      <c r="B17" s="530" t="s">
        <v>733</v>
      </c>
      <c r="C17" s="701">
        <v>1238363.8877999922</v>
      </c>
      <c r="D17" s="701"/>
    </row>
    <row r="18" spans="1:4">
      <c r="A18" s="529">
        <v>3.6</v>
      </c>
      <c r="B18" s="530" t="s">
        <v>734</v>
      </c>
      <c r="C18" s="701">
        <v>0</v>
      </c>
      <c r="D18" s="701"/>
    </row>
    <row r="19" spans="1:4">
      <c r="A19" s="531">
        <v>4</v>
      </c>
      <c r="B19" s="527" t="s">
        <v>735</v>
      </c>
      <c r="C19" s="700">
        <v>19918012.4287</v>
      </c>
      <c r="D19" s="700">
        <v>99140</v>
      </c>
    </row>
    <row r="20" spans="1:4">
      <c r="C20" s="730">
        <f>C19-SUM('19. Assets by Risk Sectors'!E7:E32)-SUM('19. Assets by Risk Sectors'!F7:F32)</f>
        <v>0</v>
      </c>
      <c r="D20" s="705"/>
    </row>
    <row r="21" spans="1:4">
      <c r="C21" s="704"/>
      <c r="D21" s="705"/>
    </row>
    <row r="22" spans="1:4">
      <c r="C22" s="704"/>
      <c r="D22" s="705"/>
    </row>
  </sheetData>
  <mergeCells count="1">
    <mergeCell ref="A5:B5"/>
  </mergeCells>
  <pageMargins left="0.7" right="0.7" top="0.75" bottom="0.75" header="0.3" footer="0.3"/>
  <pageSetup scale="63" orientation="landscape" horizontalDpi="4294967292"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4"/>
  <sheetViews>
    <sheetView showGridLines="0" topLeftCell="B1" zoomScale="80" zoomScaleNormal="80" workbookViewId="0">
      <selection activeCell="C7" sqref="C7:C29"/>
    </sheetView>
  </sheetViews>
  <sheetFormatPr defaultColWidth="9.140625" defaultRowHeight="12.75"/>
  <cols>
    <col min="1" max="1" width="11.85546875" style="495" bestFit="1" customWidth="1"/>
    <col min="2" max="2" width="124.7109375" style="495" customWidth="1"/>
    <col min="3" max="3" width="28.28515625" style="495" customWidth="1"/>
    <col min="4" max="4" width="49.140625" style="518" customWidth="1"/>
    <col min="5" max="5" width="11.5703125" style="495" bestFit="1" customWidth="1"/>
    <col min="6" max="16384" width="9.140625" style="495"/>
  </cols>
  <sheetData>
    <row r="1" spans="1:5" ht="13.5">
      <c r="A1" s="494" t="s">
        <v>188</v>
      </c>
      <c r="B1" s="419" t="str">
        <f>Info!C2</f>
        <v>სს "ვითიბი ბანკი ჯორჯია"</v>
      </c>
      <c r="D1" s="495"/>
    </row>
    <row r="2" spans="1:5">
      <c r="A2" s="496" t="s">
        <v>189</v>
      </c>
      <c r="B2" s="729">
        <f>'1. key ratios'!B2</f>
        <v>44926</v>
      </c>
      <c r="D2" s="495"/>
    </row>
    <row r="3" spans="1:5">
      <c r="A3" s="497" t="s">
        <v>736</v>
      </c>
      <c r="D3" s="495"/>
    </row>
    <row r="4" spans="1:5">
      <c r="A4" s="497"/>
      <c r="D4" s="495"/>
    </row>
    <row r="5" spans="1:5" ht="15" customHeight="1">
      <c r="A5" s="820" t="s">
        <v>737</v>
      </c>
      <c r="B5" s="821"/>
      <c r="C5" s="810" t="s">
        <v>738</v>
      </c>
      <c r="D5" s="824" t="s">
        <v>739</v>
      </c>
    </row>
    <row r="6" spans="1:5">
      <c r="A6" s="822"/>
      <c r="B6" s="823"/>
      <c r="C6" s="813"/>
      <c r="D6" s="824"/>
    </row>
    <row r="7" spans="1:5">
      <c r="A7" s="521">
        <v>1</v>
      </c>
      <c r="B7" s="502" t="s">
        <v>740</v>
      </c>
      <c r="C7" s="702">
        <v>29056781.730599999</v>
      </c>
      <c r="D7" s="707"/>
    </row>
    <row r="8" spans="1:5">
      <c r="A8" s="511">
        <v>2</v>
      </c>
      <c r="B8" s="511" t="s">
        <v>741</v>
      </c>
      <c r="C8" s="702">
        <v>8642080.1799999997</v>
      </c>
      <c r="D8" s="707"/>
    </row>
    <row r="9" spans="1:5" ht="25.5" customHeight="1">
      <c r="A9" s="511">
        <v>3</v>
      </c>
      <c r="B9" s="532" t="s">
        <v>742</v>
      </c>
      <c r="C9" s="702">
        <v>0</v>
      </c>
      <c r="D9" s="707"/>
    </row>
    <row r="10" spans="1:5">
      <c r="A10" s="511">
        <v>4</v>
      </c>
      <c r="B10" s="511" t="s">
        <v>743</v>
      </c>
      <c r="C10" s="733">
        <v>1297912.1098999991</v>
      </c>
      <c r="D10" s="707"/>
    </row>
    <row r="11" spans="1:5">
      <c r="A11" s="511">
        <v>5</v>
      </c>
      <c r="B11" s="533" t="s">
        <v>744</v>
      </c>
      <c r="C11" s="702">
        <v>0</v>
      </c>
      <c r="D11" s="707"/>
    </row>
    <row r="12" spans="1:5">
      <c r="A12" s="511">
        <v>6</v>
      </c>
      <c r="B12" s="533" t="s">
        <v>745</v>
      </c>
      <c r="C12" s="702">
        <v>0</v>
      </c>
      <c r="D12" s="707"/>
    </row>
    <row r="13" spans="1:5">
      <c r="A13" s="511">
        <v>7</v>
      </c>
      <c r="B13" s="533" t="s">
        <v>746</v>
      </c>
      <c r="C13" s="702">
        <v>223666.25289999999</v>
      </c>
      <c r="D13" s="707"/>
    </row>
    <row r="14" spans="1:5">
      <c r="A14" s="511">
        <v>8</v>
      </c>
      <c r="B14" s="533" t="s">
        <v>747</v>
      </c>
      <c r="C14" s="702">
        <v>0</v>
      </c>
      <c r="D14" s="702"/>
    </row>
    <row r="15" spans="1:5">
      <c r="A15" s="511">
        <v>9</v>
      </c>
      <c r="B15" s="533" t="s">
        <v>748</v>
      </c>
      <c r="C15" s="702">
        <v>0</v>
      </c>
      <c r="D15" s="702"/>
    </row>
    <row r="16" spans="1:5">
      <c r="A16" s="511">
        <v>10</v>
      </c>
      <c r="B16" s="533" t="s">
        <v>749</v>
      </c>
      <c r="C16" s="702">
        <v>2530.67</v>
      </c>
      <c r="D16" s="707"/>
      <c r="E16" s="731">
        <f>C16-'19. Assets by Risk Sectors'!H34+'19. Assets by Risk Sectors'!H33</f>
        <v>0</v>
      </c>
    </row>
    <row r="17" spans="1:4">
      <c r="A17" s="511">
        <v>11</v>
      </c>
      <c r="B17" s="533" t="s">
        <v>750</v>
      </c>
      <c r="C17" s="702">
        <v>0</v>
      </c>
      <c r="D17" s="702"/>
    </row>
    <row r="18" spans="1:4" ht="25.5">
      <c r="A18" s="511">
        <v>12</v>
      </c>
      <c r="B18" s="533" t="s">
        <v>751</v>
      </c>
      <c r="C18" s="702">
        <v>1071715.186999999</v>
      </c>
      <c r="D18" s="707"/>
    </row>
    <row r="19" spans="1:4">
      <c r="A19" s="521">
        <v>13</v>
      </c>
      <c r="B19" s="534" t="s">
        <v>752</v>
      </c>
      <c r="C19" s="700">
        <v>36400949.800700001</v>
      </c>
      <c r="D19" s="708"/>
    </row>
    <row r="20" spans="1:4">
      <c r="C20" s="704"/>
      <c r="D20" s="705"/>
    </row>
    <row r="22" spans="1:4" ht="15">
      <c r="B22"/>
    </row>
    <row r="23" spans="1:4">
      <c r="B23" s="496"/>
    </row>
    <row r="24" spans="1:4">
      <c r="B24" s="497"/>
    </row>
  </sheetData>
  <mergeCells count="3">
    <mergeCell ref="A5:B6"/>
    <mergeCell ref="C5:C6"/>
    <mergeCell ref="D5:D6"/>
  </mergeCells>
  <pageMargins left="0.7" right="0.7" top="0.75" bottom="0.75" header="0.3" footer="0.3"/>
  <pageSetup paperSize="9" scale="61"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2"/>
  <sheetViews>
    <sheetView showGridLines="0" zoomScale="50" zoomScaleNormal="50" workbookViewId="0">
      <selection activeCell="D63" sqref="D63"/>
    </sheetView>
  </sheetViews>
  <sheetFormatPr defaultColWidth="9.140625" defaultRowHeight="12.75"/>
  <cols>
    <col min="1" max="1" width="11.85546875" style="495" bestFit="1" customWidth="1"/>
    <col min="2" max="2" width="39.7109375" style="495" customWidth="1"/>
    <col min="3" max="3" width="19" style="495" customWidth="1"/>
    <col min="4" max="5" width="22.28515625" style="495" customWidth="1"/>
    <col min="6" max="6" width="23.42578125" style="495" customWidth="1"/>
    <col min="7" max="14" width="22.28515625" style="495" customWidth="1"/>
    <col min="15" max="15" width="23.42578125" style="495" bestFit="1" customWidth="1"/>
    <col min="16" max="16" width="21.85546875" style="495" bestFit="1" customWidth="1"/>
    <col min="17" max="19" width="19.140625" style="495" bestFit="1" customWidth="1"/>
    <col min="20" max="20" width="16.140625" style="495" customWidth="1"/>
    <col min="21" max="21" width="17.28515625" style="495" bestFit="1" customWidth="1"/>
    <col min="22" max="22" width="20" style="495" customWidth="1"/>
    <col min="23" max="16384" width="9.140625" style="495"/>
  </cols>
  <sheetData>
    <row r="1" spans="1:22" ht="13.5">
      <c r="A1" s="494" t="s">
        <v>188</v>
      </c>
      <c r="B1" s="419" t="str">
        <f>Info!C2</f>
        <v>სს "ვითიბი ბანკი ჯორჯია"</v>
      </c>
    </row>
    <row r="2" spans="1:22">
      <c r="A2" s="496" t="s">
        <v>189</v>
      </c>
      <c r="B2" s="729">
        <f>'1. key ratios'!B2</f>
        <v>44926</v>
      </c>
      <c r="C2" s="506"/>
    </row>
    <row r="3" spans="1:22">
      <c r="A3" s="497" t="s">
        <v>753</v>
      </c>
    </row>
    <row r="5" spans="1:22" ht="15" customHeight="1">
      <c r="A5" s="810" t="s">
        <v>754</v>
      </c>
      <c r="B5" s="812"/>
      <c r="C5" s="827" t="s">
        <v>755</v>
      </c>
      <c r="D5" s="828"/>
      <c r="E5" s="828"/>
      <c r="F5" s="828"/>
      <c r="G5" s="828"/>
      <c r="H5" s="828"/>
      <c r="I5" s="828"/>
      <c r="J5" s="828"/>
      <c r="K5" s="828"/>
      <c r="L5" s="828"/>
      <c r="M5" s="828"/>
      <c r="N5" s="828"/>
      <c r="O5" s="828"/>
      <c r="P5" s="828"/>
      <c r="Q5" s="828"/>
      <c r="R5" s="828"/>
      <c r="S5" s="828"/>
      <c r="T5" s="828"/>
      <c r="U5" s="829"/>
      <c r="V5" s="535"/>
    </row>
    <row r="6" spans="1:22">
      <c r="A6" s="825"/>
      <c r="B6" s="826"/>
      <c r="C6" s="830" t="s">
        <v>68</v>
      </c>
      <c r="D6" s="832" t="s">
        <v>756</v>
      </c>
      <c r="E6" s="832"/>
      <c r="F6" s="833"/>
      <c r="G6" s="834" t="s">
        <v>757</v>
      </c>
      <c r="H6" s="835"/>
      <c r="I6" s="835"/>
      <c r="J6" s="835"/>
      <c r="K6" s="836"/>
      <c r="L6" s="536"/>
      <c r="M6" s="837" t="s">
        <v>758</v>
      </c>
      <c r="N6" s="837"/>
      <c r="O6" s="817"/>
      <c r="P6" s="817"/>
      <c r="Q6" s="817"/>
      <c r="R6" s="817"/>
      <c r="S6" s="817"/>
      <c r="T6" s="817"/>
      <c r="U6" s="817"/>
      <c r="V6" s="537"/>
    </row>
    <row r="7" spans="1:22" ht="25.5">
      <c r="A7" s="813"/>
      <c r="B7" s="815"/>
      <c r="C7" s="831"/>
      <c r="D7" s="538"/>
      <c r="E7" s="508" t="s">
        <v>759</v>
      </c>
      <c r="F7" s="612" t="s">
        <v>760</v>
      </c>
      <c r="G7" s="506"/>
      <c r="H7" s="612" t="s">
        <v>759</v>
      </c>
      <c r="I7" s="508" t="s">
        <v>786</v>
      </c>
      <c r="J7" s="508" t="s">
        <v>761</v>
      </c>
      <c r="K7" s="612" t="s">
        <v>762</v>
      </c>
      <c r="L7" s="539"/>
      <c r="M7" s="556" t="s">
        <v>763</v>
      </c>
      <c r="N7" s="508" t="s">
        <v>761</v>
      </c>
      <c r="O7" s="508" t="s">
        <v>764</v>
      </c>
      <c r="P7" s="508" t="s">
        <v>765</v>
      </c>
      <c r="Q7" s="508" t="s">
        <v>766</v>
      </c>
      <c r="R7" s="508" t="s">
        <v>767</v>
      </c>
      <c r="S7" s="508" t="s">
        <v>768</v>
      </c>
      <c r="T7" s="540" t="s">
        <v>769</v>
      </c>
      <c r="U7" s="508" t="s">
        <v>770</v>
      </c>
      <c r="V7" s="535"/>
    </row>
    <row r="8" spans="1:22">
      <c r="A8" s="541">
        <v>1</v>
      </c>
      <c r="B8" s="502" t="s">
        <v>771</v>
      </c>
      <c r="C8" s="711">
        <f>SUM(C9:C14)</f>
        <v>253328936.15930006</v>
      </c>
      <c r="D8" s="711">
        <f t="shared" ref="D8:U8" si="0">SUM(D9:D14)</f>
        <v>172715917.39419997</v>
      </c>
      <c r="E8" s="711">
        <f t="shared" si="0"/>
        <v>29100021.592599999</v>
      </c>
      <c r="F8" s="711">
        <f t="shared" si="0"/>
        <v>8792469.5867999997</v>
      </c>
      <c r="G8" s="711">
        <f t="shared" si="0"/>
        <v>44212068.964299999</v>
      </c>
      <c r="H8" s="711">
        <f t="shared" si="0"/>
        <v>2428763.4446999999</v>
      </c>
      <c r="I8" s="711">
        <f t="shared" si="0"/>
        <v>10526717.439999999</v>
      </c>
      <c r="J8" s="711">
        <f t="shared" si="0"/>
        <v>3459582.9501</v>
      </c>
      <c r="K8" s="711">
        <f t="shared" si="0"/>
        <v>9322088.8172999993</v>
      </c>
      <c r="L8" s="711">
        <f t="shared" si="0"/>
        <v>36400949.800799996</v>
      </c>
      <c r="M8" s="711">
        <f t="shared" si="0"/>
        <v>10404128.8619</v>
      </c>
      <c r="N8" s="711">
        <f t="shared" si="0"/>
        <v>2827163.9699999997</v>
      </c>
      <c r="O8" s="711">
        <f t="shared" si="0"/>
        <v>5304747.9274000004</v>
      </c>
      <c r="P8" s="711">
        <f t="shared" si="0"/>
        <v>9296191.0232000016</v>
      </c>
      <c r="Q8" s="711">
        <f t="shared" si="0"/>
        <v>0</v>
      </c>
      <c r="R8" s="711">
        <f t="shared" si="0"/>
        <v>2745494.4183</v>
      </c>
      <c r="S8" s="711">
        <f t="shared" si="0"/>
        <v>0</v>
      </c>
      <c r="T8" s="711">
        <f t="shared" si="0"/>
        <v>0</v>
      </c>
      <c r="U8" s="711">
        <f t="shared" si="0"/>
        <v>196270.11</v>
      </c>
      <c r="V8" s="520"/>
    </row>
    <row r="9" spans="1:22">
      <c r="A9" s="510">
        <v>1.1000000000000001</v>
      </c>
      <c r="B9" s="542" t="s">
        <v>772</v>
      </c>
      <c r="C9" s="709"/>
      <c r="D9" s="701"/>
      <c r="E9" s="701"/>
      <c r="F9" s="701"/>
      <c r="G9" s="701"/>
      <c r="H9" s="701"/>
      <c r="I9" s="701"/>
      <c r="J9" s="701"/>
      <c r="K9" s="701"/>
      <c r="L9" s="701"/>
      <c r="M9" s="701"/>
      <c r="N9" s="701"/>
      <c r="O9" s="701"/>
      <c r="P9" s="701"/>
      <c r="Q9" s="701"/>
      <c r="R9" s="701"/>
      <c r="S9" s="701"/>
      <c r="T9" s="701"/>
      <c r="U9" s="701"/>
      <c r="V9" s="520"/>
    </row>
    <row r="10" spans="1:22">
      <c r="A10" s="510">
        <v>1.2</v>
      </c>
      <c r="B10" s="542" t="s">
        <v>773</v>
      </c>
      <c r="C10" s="709"/>
      <c r="D10" s="701"/>
      <c r="E10" s="701"/>
      <c r="F10" s="701"/>
      <c r="G10" s="701"/>
      <c r="H10" s="701"/>
      <c r="I10" s="701"/>
      <c r="J10" s="701"/>
      <c r="K10" s="701"/>
      <c r="L10" s="701"/>
      <c r="M10" s="701"/>
      <c r="N10" s="701"/>
      <c r="O10" s="701"/>
      <c r="P10" s="701"/>
      <c r="Q10" s="701"/>
      <c r="R10" s="701"/>
      <c r="S10" s="701"/>
      <c r="T10" s="701"/>
      <c r="U10" s="701"/>
      <c r="V10" s="520"/>
    </row>
    <row r="11" spans="1:22">
      <c r="A11" s="510">
        <v>1.3</v>
      </c>
      <c r="B11" s="542" t="s">
        <v>774</v>
      </c>
      <c r="C11" s="709"/>
      <c r="D11" s="701"/>
      <c r="E11" s="701"/>
      <c r="F11" s="701"/>
      <c r="G11" s="701"/>
      <c r="H11" s="701"/>
      <c r="I11" s="701"/>
      <c r="J11" s="701"/>
      <c r="K11" s="701"/>
      <c r="L11" s="701"/>
      <c r="M11" s="701"/>
      <c r="N11" s="701"/>
      <c r="O11" s="701"/>
      <c r="P11" s="701"/>
      <c r="Q11" s="701"/>
      <c r="R11" s="701"/>
      <c r="S11" s="701"/>
      <c r="T11" s="701"/>
      <c r="U11" s="701"/>
      <c r="V11" s="520"/>
    </row>
    <row r="12" spans="1:22">
      <c r="A12" s="510">
        <v>1.4</v>
      </c>
      <c r="B12" s="542" t="s">
        <v>775</v>
      </c>
      <c r="C12" s="709">
        <v>352863.51</v>
      </c>
      <c r="D12" s="701">
        <v>352863.51</v>
      </c>
      <c r="E12" s="701">
        <v>0</v>
      </c>
      <c r="F12" s="701">
        <v>352863.51</v>
      </c>
      <c r="G12" s="701">
        <v>0</v>
      </c>
      <c r="H12" s="701">
        <v>0</v>
      </c>
      <c r="I12" s="701">
        <v>0</v>
      </c>
      <c r="J12" s="701">
        <v>0</v>
      </c>
      <c r="K12" s="701">
        <v>0</v>
      </c>
      <c r="L12" s="701">
        <v>0</v>
      </c>
      <c r="M12" s="701">
        <v>0</v>
      </c>
      <c r="N12" s="701">
        <v>0</v>
      </c>
      <c r="O12" s="701">
        <v>0</v>
      </c>
      <c r="P12" s="701">
        <v>0</v>
      </c>
      <c r="Q12" s="701">
        <v>0</v>
      </c>
      <c r="R12" s="701">
        <v>0</v>
      </c>
      <c r="S12" s="701">
        <v>0</v>
      </c>
      <c r="T12" s="701">
        <v>0</v>
      </c>
      <c r="U12" s="701">
        <v>0</v>
      </c>
      <c r="V12" s="520"/>
    </row>
    <row r="13" spans="1:22">
      <c r="A13" s="510">
        <v>1.5</v>
      </c>
      <c r="B13" s="542" t="s">
        <v>776</v>
      </c>
      <c r="C13" s="709">
        <v>240107660.84030008</v>
      </c>
      <c r="D13" s="701">
        <v>160930602.76069996</v>
      </c>
      <c r="E13" s="701">
        <v>29018501.808800001</v>
      </c>
      <c r="F13" s="701">
        <v>7305450.3467999995</v>
      </c>
      <c r="G13" s="701">
        <v>43216011.2289</v>
      </c>
      <c r="H13" s="701">
        <v>2175092.8692999999</v>
      </c>
      <c r="I13" s="701">
        <v>10391600</v>
      </c>
      <c r="J13" s="701">
        <v>3459582.9501</v>
      </c>
      <c r="K13" s="701">
        <v>9322088.8172999993</v>
      </c>
      <c r="L13" s="701">
        <v>35961046.850699998</v>
      </c>
      <c r="M13" s="701">
        <v>10312699.8718</v>
      </c>
      <c r="N13" s="701">
        <v>2815470.51</v>
      </c>
      <c r="O13" s="701">
        <v>5208655.3974000001</v>
      </c>
      <c r="P13" s="701">
        <v>9129911.9432000015</v>
      </c>
      <c r="Q13" s="701">
        <v>0</v>
      </c>
      <c r="R13" s="701">
        <v>2745494.4183</v>
      </c>
      <c r="S13" s="701">
        <v>0</v>
      </c>
      <c r="T13" s="701">
        <v>0</v>
      </c>
      <c r="U13" s="701">
        <v>0</v>
      </c>
      <c r="V13" s="520"/>
    </row>
    <row r="14" spans="1:22">
      <c r="A14" s="510">
        <v>1.6</v>
      </c>
      <c r="B14" s="542" t="s">
        <v>777</v>
      </c>
      <c r="C14" s="709">
        <v>12868411.808999998</v>
      </c>
      <c r="D14" s="701">
        <v>11432451.123500006</v>
      </c>
      <c r="E14" s="701">
        <v>81519.783800000005</v>
      </c>
      <c r="F14" s="701">
        <v>1134155.73</v>
      </c>
      <c r="G14" s="701">
        <v>996057.73540000001</v>
      </c>
      <c r="H14" s="701">
        <v>253670.5754</v>
      </c>
      <c r="I14" s="701">
        <v>135117.44</v>
      </c>
      <c r="J14" s="701">
        <v>0</v>
      </c>
      <c r="K14" s="701">
        <v>0</v>
      </c>
      <c r="L14" s="701">
        <v>439902.95009999996</v>
      </c>
      <c r="M14" s="701">
        <v>91428.990099999995</v>
      </c>
      <c r="N14" s="701">
        <v>11693.46</v>
      </c>
      <c r="O14" s="701">
        <v>96092.53</v>
      </c>
      <c r="P14" s="701">
        <v>166279.07999999996</v>
      </c>
      <c r="Q14" s="701">
        <v>0</v>
      </c>
      <c r="R14" s="701">
        <v>0</v>
      </c>
      <c r="S14" s="701">
        <v>0</v>
      </c>
      <c r="T14" s="701">
        <v>0</v>
      </c>
      <c r="U14" s="701">
        <v>196270.11</v>
      </c>
      <c r="V14" s="520"/>
    </row>
    <row r="15" spans="1:22">
      <c r="A15" s="541">
        <v>2</v>
      </c>
      <c r="B15" s="521" t="s">
        <v>778</v>
      </c>
      <c r="C15" s="711">
        <f>SUM(C16:C21)</f>
        <v>4957000</v>
      </c>
      <c r="D15" s="711">
        <f>SUM(D16:D21)</f>
        <v>4957000</v>
      </c>
      <c r="E15" s="711">
        <f t="shared" ref="E15:U15" si="1">SUM(E16:E21)</f>
        <v>0</v>
      </c>
      <c r="F15" s="711">
        <f t="shared" si="1"/>
        <v>0</v>
      </c>
      <c r="G15" s="711">
        <f t="shared" si="1"/>
        <v>0</v>
      </c>
      <c r="H15" s="711">
        <f t="shared" si="1"/>
        <v>0</v>
      </c>
      <c r="I15" s="711">
        <f t="shared" si="1"/>
        <v>0</v>
      </c>
      <c r="J15" s="711">
        <f t="shared" si="1"/>
        <v>0</v>
      </c>
      <c r="K15" s="711">
        <f t="shared" si="1"/>
        <v>0</v>
      </c>
      <c r="L15" s="711">
        <f t="shared" si="1"/>
        <v>0</v>
      </c>
      <c r="M15" s="711">
        <f t="shared" si="1"/>
        <v>0</v>
      </c>
      <c r="N15" s="711">
        <f t="shared" si="1"/>
        <v>0</v>
      </c>
      <c r="O15" s="711">
        <f t="shared" si="1"/>
        <v>0</v>
      </c>
      <c r="P15" s="711">
        <f t="shared" si="1"/>
        <v>0</v>
      </c>
      <c r="Q15" s="711">
        <f t="shared" si="1"/>
        <v>0</v>
      </c>
      <c r="R15" s="711">
        <f t="shared" si="1"/>
        <v>0</v>
      </c>
      <c r="S15" s="711">
        <f t="shared" si="1"/>
        <v>0</v>
      </c>
      <c r="T15" s="711">
        <f t="shared" si="1"/>
        <v>0</v>
      </c>
      <c r="U15" s="711">
        <f t="shared" si="1"/>
        <v>0</v>
      </c>
      <c r="V15" s="520"/>
    </row>
    <row r="16" spans="1:22">
      <c r="A16" s="510">
        <v>2.1</v>
      </c>
      <c r="B16" s="542" t="s">
        <v>772</v>
      </c>
      <c r="C16" s="709"/>
      <c r="D16" s="712"/>
      <c r="E16" s="701"/>
      <c r="F16" s="701"/>
      <c r="G16" s="701"/>
      <c r="H16" s="701"/>
      <c r="I16" s="701"/>
      <c r="J16" s="701"/>
      <c r="K16" s="701"/>
      <c r="L16" s="701"/>
      <c r="M16" s="701"/>
      <c r="N16" s="701"/>
      <c r="O16" s="701"/>
      <c r="P16" s="701"/>
      <c r="Q16" s="701"/>
      <c r="R16" s="701"/>
      <c r="S16" s="701"/>
      <c r="T16" s="701"/>
      <c r="U16" s="701"/>
      <c r="V16" s="520"/>
    </row>
    <row r="17" spans="1:22">
      <c r="A17" s="510">
        <v>2.2000000000000002</v>
      </c>
      <c r="B17" s="542" t="s">
        <v>773</v>
      </c>
      <c r="C17" s="709"/>
      <c r="D17" s="712"/>
      <c r="E17" s="701"/>
      <c r="F17" s="701"/>
      <c r="G17" s="701"/>
      <c r="H17" s="701"/>
      <c r="I17" s="701"/>
      <c r="J17" s="701"/>
      <c r="K17" s="701"/>
      <c r="L17" s="701"/>
      <c r="M17" s="701"/>
      <c r="N17" s="701"/>
      <c r="O17" s="701"/>
      <c r="P17" s="701"/>
      <c r="Q17" s="701"/>
      <c r="R17" s="701"/>
      <c r="S17" s="701"/>
      <c r="T17" s="701"/>
      <c r="U17" s="701"/>
      <c r="V17" s="520"/>
    </row>
    <row r="18" spans="1:22">
      <c r="A18" s="510">
        <v>2.2999999999999998</v>
      </c>
      <c r="B18" s="542" t="s">
        <v>774</v>
      </c>
      <c r="C18" s="709"/>
      <c r="D18" s="701"/>
      <c r="E18" s="701"/>
      <c r="F18" s="701"/>
      <c r="G18" s="701"/>
      <c r="H18" s="701"/>
      <c r="I18" s="701"/>
      <c r="J18" s="701"/>
      <c r="K18" s="701"/>
      <c r="L18" s="701"/>
      <c r="M18" s="701"/>
      <c r="N18" s="701"/>
      <c r="O18" s="701"/>
      <c r="P18" s="701"/>
      <c r="Q18" s="701"/>
      <c r="R18" s="701"/>
      <c r="S18" s="701"/>
      <c r="T18" s="701"/>
      <c r="U18" s="701"/>
      <c r="V18" s="520"/>
    </row>
    <row r="19" spans="1:22">
      <c r="A19" s="510">
        <v>2.4</v>
      </c>
      <c r="B19" s="542" t="s">
        <v>775</v>
      </c>
      <c r="C19" s="709">
        <f>'18. Assets by Exposure classes'!F23/0.02</f>
        <v>4957000</v>
      </c>
      <c r="D19" s="712">
        <f>C19</f>
        <v>4957000</v>
      </c>
      <c r="E19" s="701"/>
      <c r="F19" s="701"/>
      <c r="G19" s="701"/>
      <c r="H19" s="701"/>
      <c r="I19" s="701"/>
      <c r="J19" s="701"/>
      <c r="K19" s="701"/>
      <c r="L19" s="701"/>
      <c r="M19" s="701"/>
      <c r="N19" s="701"/>
      <c r="O19" s="701"/>
      <c r="P19" s="701"/>
      <c r="Q19" s="701"/>
      <c r="R19" s="701"/>
      <c r="S19" s="701"/>
      <c r="T19" s="701"/>
      <c r="U19" s="701"/>
      <c r="V19" s="520"/>
    </row>
    <row r="20" spans="1:22">
      <c r="A20" s="510">
        <v>2.5</v>
      </c>
      <c r="B20" s="542" t="s">
        <v>776</v>
      </c>
      <c r="C20" s="709"/>
      <c r="D20" s="712"/>
      <c r="E20" s="701"/>
      <c r="F20" s="701"/>
      <c r="G20" s="701"/>
      <c r="H20" s="701"/>
      <c r="I20" s="701"/>
      <c r="J20" s="701"/>
      <c r="K20" s="701"/>
      <c r="L20" s="701"/>
      <c r="M20" s="701"/>
      <c r="N20" s="701"/>
      <c r="O20" s="701"/>
      <c r="P20" s="701"/>
      <c r="Q20" s="701"/>
      <c r="R20" s="701"/>
      <c r="S20" s="701"/>
      <c r="T20" s="701"/>
      <c r="U20" s="701"/>
      <c r="V20" s="520"/>
    </row>
    <row r="21" spans="1:22">
      <c r="A21" s="510">
        <v>2.6</v>
      </c>
      <c r="B21" s="542" t="s">
        <v>777</v>
      </c>
      <c r="C21" s="709"/>
      <c r="D21" s="701"/>
      <c r="E21" s="701"/>
      <c r="F21" s="701"/>
      <c r="G21" s="701"/>
      <c r="H21" s="701"/>
      <c r="I21" s="701"/>
      <c r="J21" s="701"/>
      <c r="K21" s="701"/>
      <c r="L21" s="701"/>
      <c r="M21" s="701"/>
      <c r="N21" s="701"/>
      <c r="O21" s="701"/>
      <c r="P21" s="701"/>
      <c r="Q21" s="701"/>
      <c r="R21" s="701"/>
      <c r="S21" s="701"/>
      <c r="T21" s="701"/>
      <c r="U21" s="701"/>
      <c r="V21" s="520"/>
    </row>
    <row r="22" spans="1:22">
      <c r="A22" s="541">
        <v>3</v>
      </c>
      <c r="B22" s="502" t="s">
        <v>779</v>
      </c>
      <c r="C22" s="711">
        <f>SUM(C23:C28)</f>
        <v>35300782.403799996</v>
      </c>
      <c r="D22" s="711">
        <f>SUM(D23:D28)</f>
        <v>11107531.1197</v>
      </c>
      <c r="E22" s="711">
        <f t="shared" ref="E22:U22" si="2">SUM(E23:E28)</f>
        <v>0</v>
      </c>
      <c r="F22" s="710">
        <f t="shared" si="2"/>
        <v>0</v>
      </c>
      <c r="G22" s="711">
        <f t="shared" si="2"/>
        <v>36770</v>
      </c>
      <c r="H22" s="710">
        <f t="shared" si="2"/>
        <v>0</v>
      </c>
      <c r="I22" s="710">
        <f t="shared" si="2"/>
        <v>0</v>
      </c>
      <c r="J22" s="710">
        <f t="shared" si="2"/>
        <v>0</v>
      </c>
      <c r="K22" s="710">
        <f t="shared" si="2"/>
        <v>0</v>
      </c>
      <c r="L22" s="711">
        <f t="shared" si="2"/>
        <v>120000</v>
      </c>
      <c r="M22" s="710">
        <f t="shared" si="2"/>
        <v>0</v>
      </c>
      <c r="N22" s="710">
        <f t="shared" si="2"/>
        <v>0</v>
      </c>
      <c r="O22" s="710">
        <f t="shared" si="2"/>
        <v>0</v>
      </c>
      <c r="P22" s="710">
        <f t="shared" si="2"/>
        <v>0</v>
      </c>
      <c r="Q22" s="710">
        <f t="shared" si="2"/>
        <v>0</v>
      </c>
      <c r="R22" s="710">
        <f t="shared" si="2"/>
        <v>0</v>
      </c>
      <c r="S22" s="710">
        <f t="shared" si="2"/>
        <v>0</v>
      </c>
      <c r="T22" s="710">
        <f t="shared" si="2"/>
        <v>0</v>
      </c>
      <c r="U22" s="711">
        <f t="shared" si="2"/>
        <v>0</v>
      </c>
      <c r="V22" s="520"/>
    </row>
    <row r="23" spans="1:22">
      <c r="A23" s="510">
        <v>3.1</v>
      </c>
      <c r="B23" s="542" t="s">
        <v>772</v>
      </c>
      <c r="C23" s="709"/>
      <c r="D23" s="701"/>
      <c r="E23" s="710"/>
      <c r="F23" s="710"/>
      <c r="G23" s="701"/>
      <c r="H23" s="710"/>
      <c r="I23" s="710"/>
      <c r="J23" s="710"/>
      <c r="K23" s="710"/>
      <c r="L23" s="701"/>
      <c r="M23" s="710"/>
      <c r="N23" s="710"/>
      <c r="O23" s="710"/>
      <c r="P23" s="710"/>
      <c r="Q23" s="710"/>
      <c r="R23" s="710"/>
      <c r="S23" s="710"/>
      <c r="T23" s="710"/>
      <c r="U23" s="701"/>
      <c r="V23" s="520"/>
    </row>
    <row r="24" spans="1:22">
      <c r="A24" s="510">
        <v>3.2</v>
      </c>
      <c r="B24" s="542" t="s">
        <v>773</v>
      </c>
      <c r="C24" s="709"/>
      <c r="D24" s="701"/>
      <c r="E24" s="710"/>
      <c r="F24" s="710"/>
      <c r="G24" s="701"/>
      <c r="H24" s="710"/>
      <c r="I24" s="710"/>
      <c r="J24" s="710"/>
      <c r="K24" s="710"/>
      <c r="L24" s="701"/>
      <c r="M24" s="710"/>
      <c r="N24" s="710"/>
      <c r="O24" s="710"/>
      <c r="P24" s="710"/>
      <c r="Q24" s="710"/>
      <c r="R24" s="710"/>
      <c r="S24" s="710"/>
      <c r="T24" s="710"/>
      <c r="U24" s="701"/>
      <c r="V24" s="520"/>
    </row>
    <row r="25" spans="1:22">
      <c r="A25" s="510">
        <v>3.3</v>
      </c>
      <c r="B25" s="542" t="s">
        <v>774</v>
      </c>
      <c r="C25" s="709"/>
      <c r="D25" s="701"/>
      <c r="E25" s="710"/>
      <c r="F25" s="710"/>
      <c r="G25" s="701"/>
      <c r="H25" s="710"/>
      <c r="I25" s="710"/>
      <c r="J25" s="710"/>
      <c r="K25" s="710"/>
      <c r="L25" s="701"/>
      <c r="M25" s="710"/>
      <c r="N25" s="710"/>
      <c r="O25" s="710"/>
      <c r="P25" s="710"/>
      <c r="Q25" s="710"/>
      <c r="R25" s="710"/>
      <c r="S25" s="710"/>
      <c r="T25" s="710"/>
      <c r="U25" s="701"/>
      <c r="V25" s="520"/>
    </row>
    <row r="26" spans="1:22">
      <c r="A26" s="510">
        <v>3.4</v>
      </c>
      <c r="B26" s="542" t="s">
        <v>775</v>
      </c>
      <c r="C26" s="709">
        <v>6896734.7999999998</v>
      </c>
      <c r="D26" s="701">
        <v>6896734.7999999998</v>
      </c>
      <c r="E26" s="710"/>
      <c r="F26" s="710"/>
      <c r="G26" s="701">
        <v>0</v>
      </c>
      <c r="H26" s="710"/>
      <c r="I26" s="710"/>
      <c r="J26" s="710"/>
      <c r="K26" s="710"/>
      <c r="L26" s="701">
        <v>0</v>
      </c>
      <c r="M26" s="710"/>
      <c r="N26" s="710"/>
      <c r="O26" s="710"/>
      <c r="P26" s="710"/>
      <c r="Q26" s="710"/>
      <c r="R26" s="710"/>
      <c r="S26" s="710"/>
      <c r="T26" s="710"/>
      <c r="U26" s="701">
        <v>0</v>
      </c>
      <c r="V26" s="520"/>
    </row>
    <row r="27" spans="1:22">
      <c r="A27" s="510">
        <v>3.5</v>
      </c>
      <c r="B27" s="542" t="s">
        <v>776</v>
      </c>
      <c r="C27" s="709">
        <v>28386604.933799997</v>
      </c>
      <c r="D27" s="701">
        <v>4210796.3196999999</v>
      </c>
      <c r="E27" s="710"/>
      <c r="F27" s="710"/>
      <c r="G27" s="701">
        <v>36770</v>
      </c>
      <c r="H27" s="710"/>
      <c r="I27" s="710"/>
      <c r="J27" s="710"/>
      <c r="K27" s="710"/>
      <c r="L27" s="701">
        <v>120000</v>
      </c>
      <c r="M27" s="710"/>
      <c r="N27" s="710"/>
      <c r="O27" s="710"/>
      <c r="P27" s="710"/>
      <c r="Q27" s="710"/>
      <c r="R27" s="710"/>
      <c r="S27" s="710"/>
      <c r="T27" s="710"/>
      <c r="U27" s="701">
        <v>0</v>
      </c>
      <c r="V27" s="520"/>
    </row>
    <row r="28" spans="1:22">
      <c r="A28" s="510">
        <v>3.6</v>
      </c>
      <c r="B28" s="542" t="s">
        <v>777</v>
      </c>
      <c r="C28" s="709">
        <v>17442.669999999998</v>
      </c>
      <c r="D28" s="701">
        <v>0</v>
      </c>
      <c r="E28" s="710"/>
      <c r="F28" s="710"/>
      <c r="G28" s="701">
        <v>0</v>
      </c>
      <c r="H28" s="710"/>
      <c r="I28" s="710"/>
      <c r="J28" s="710"/>
      <c r="K28" s="710"/>
      <c r="L28" s="701">
        <v>0</v>
      </c>
      <c r="M28" s="710"/>
      <c r="N28" s="710"/>
      <c r="O28" s="710"/>
      <c r="P28" s="710"/>
      <c r="Q28" s="710"/>
      <c r="R28" s="710"/>
      <c r="S28" s="710"/>
      <c r="T28" s="710"/>
      <c r="U28" s="701">
        <v>0</v>
      </c>
      <c r="V28" s="520"/>
    </row>
    <row r="32" spans="1:22">
      <c r="C32" s="731"/>
    </row>
  </sheetData>
  <mergeCells count="6">
    <mergeCell ref="A5:B7"/>
    <mergeCell ref="C5:U5"/>
    <mergeCell ref="C6:C7"/>
    <mergeCell ref="D6:F6"/>
    <mergeCell ref="G6:K6"/>
    <mergeCell ref="M6:U6"/>
  </mergeCells>
  <pageMargins left="0.7" right="0.7" top="0.75" bottom="0.75" header="0.3" footer="0.3"/>
  <pageSetup scale="24"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2"/>
  <sheetViews>
    <sheetView showGridLines="0" zoomScale="85" zoomScaleNormal="85" workbookViewId="0">
      <selection activeCell="C8" sqref="C8:T22"/>
    </sheetView>
  </sheetViews>
  <sheetFormatPr defaultColWidth="9.140625" defaultRowHeight="12.75"/>
  <cols>
    <col min="1" max="1" width="11.85546875" style="495" bestFit="1" customWidth="1"/>
    <col min="2" max="2" width="90.28515625" style="495" bestFit="1" customWidth="1"/>
    <col min="3" max="3" width="20.140625" style="495" customWidth="1"/>
    <col min="4" max="4" width="22.28515625" style="495" customWidth="1"/>
    <col min="5" max="5" width="17.140625" style="495" customWidth="1"/>
    <col min="6" max="7" width="22.28515625" style="495" customWidth="1"/>
    <col min="8" max="8" width="17.140625" style="495" customWidth="1"/>
    <col min="9" max="14" width="22.28515625" style="495" customWidth="1"/>
    <col min="15" max="15" width="23.28515625" style="495" bestFit="1" customWidth="1"/>
    <col min="16" max="16" width="21.7109375" style="495" bestFit="1" customWidth="1"/>
    <col min="17" max="19" width="19" style="495" bestFit="1" customWidth="1"/>
    <col min="20" max="20" width="15.42578125" style="495" customWidth="1"/>
    <col min="21" max="21" width="20" style="495" customWidth="1"/>
    <col min="22" max="16384" width="9.140625" style="495"/>
  </cols>
  <sheetData>
    <row r="1" spans="1:21" ht="13.5">
      <c r="A1" s="494" t="s">
        <v>188</v>
      </c>
      <c r="B1" s="419" t="str">
        <f>Info!C2</f>
        <v>სს "ვითიბი ბანკი ჯორჯია"</v>
      </c>
    </row>
    <row r="2" spans="1:21">
      <c r="A2" s="496" t="s">
        <v>189</v>
      </c>
      <c r="B2" s="498">
        <f>'1. key ratios'!B2</f>
        <v>44926</v>
      </c>
    </row>
    <row r="3" spans="1:21">
      <c r="A3" s="497" t="s">
        <v>780</v>
      </c>
      <c r="C3" s="498"/>
    </row>
    <row r="4" spans="1:21">
      <c r="A4" s="497"/>
      <c r="B4" s="498"/>
      <c r="C4" s="498"/>
    </row>
    <row r="5" spans="1:21" s="518" customFormat="1" ht="13.5" customHeight="1">
      <c r="A5" s="838" t="s">
        <v>781</v>
      </c>
      <c r="B5" s="839"/>
      <c r="C5" s="844" t="s">
        <v>782</v>
      </c>
      <c r="D5" s="845"/>
      <c r="E5" s="845"/>
      <c r="F5" s="845"/>
      <c r="G5" s="845"/>
      <c r="H5" s="845"/>
      <c r="I5" s="845"/>
      <c r="J5" s="845"/>
      <c r="K5" s="845"/>
      <c r="L5" s="845"/>
      <c r="M5" s="845"/>
      <c r="N5" s="845"/>
      <c r="O5" s="845"/>
      <c r="P5" s="845"/>
      <c r="Q5" s="845"/>
      <c r="R5" s="845"/>
      <c r="S5" s="845"/>
      <c r="T5" s="846"/>
      <c r="U5" s="613"/>
    </row>
    <row r="6" spans="1:21" s="518" customFormat="1">
      <c r="A6" s="840"/>
      <c r="B6" s="841"/>
      <c r="C6" s="824" t="s">
        <v>68</v>
      </c>
      <c r="D6" s="844" t="s">
        <v>783</v>
      </c>
      <c r="E6" s="845"/>
      <c r="F6" s="846"/>
      <c r="G6" s="844" t="s">
        <v>784</v>
      </c>
      <c r="H6" s="845"/>
      <c r="I6" s="845"/>
      <c r="J6" s="845"/>
      <c r="K6" s="846"/>
      <c r="L6" s="847" t="s">
        <v>785</v>
      </c>
      <c r="M6" s="848"/>
      <c r="N6" s="848"/>
      <c r="O6" s="848"/>
      <c r="P6" s="848"/>
      <c r="Q6" s="848"/>
      <c r="R6" s="848"/>
      <c r="S6" s="848"/>
      <c r="T6" s="849"/>
      <c r="U6" s="608"/>
    </row>
    <row r="7" spans="1:21" s="518" customFormat="1" ht="25.5">
      <c r="A7" s="842"/>
      <c r="B7" s="843"/>
      <c r="C7" s="824"/>
      <c r="E7" s="556" t="s">
        <v>759</v>
      </c>
      <c r="F7" s="612" t="s">
        <v>760</v>
      </c>
      <c r="H7" s="556" t="s">
        <v>759</v>
      </c>
      <c r="I7" s="612" t="s">
        <v>786</v>
      </c>
      <c r="J7" s="612" t="s">
        <v>761</v>
      </c>
      <c r="K7" s="612" t="s">
        <v>762</v>
      </c>
      <c r="L7" s="614"/>
      <c r="M7" s="556" t="s">
        <v>763</v>
      </c>
      <c r="N7" s="612" t="s">
        <v>761</v>
      </c>
      <c r="O7" s="612" t="s">
        <v>764</v>
      </c>
      <c r="P7" s="612" t="s">
        <v>765</v>
      </c>
      <c r="Q7" s="612" t="s">
        <v>766</v>
      </c>
      <c r="R7" s="612" t="s">
        <v>767</v>
      </c>
      <c r="S7" s="612" t="s">
        <v>768</v>
      </c>
      <c r="T7" s="615" t="s">
        <v>769</v>
      </c>
      <c r="U7" s="613"/>
    </row>
    <row r="8" spans="1:21">
      <c r="A8" s="543">
        <v>1</v>
      </c>
      <c r="B8" s="534" t="s">
        <v>771</v>
      </c>
      <c r="C8" s="713">
        <v>253328936.15930003</v>
      </c>
      <c r="D8" s="701">
        <v>172715917.39420003</v>
      </c>
      <c r="E8" s="701">
        <v>29100021.592600003</v>
      </c>
      <c r="F8" s="701">
        <v>8792469.5867999997</v>
      </c>
      <c r="G8" s="701">
        <v>44212068.964300007</v>
      </c>
      <c r="H8" s="701">
        <v>2428763.4447000003</v>
      </c>
      <c r="I8" s="701">
        <v>10526717.440000001</v>
      </c>
      <c r="J8" s="701">
        <v>3459582.9501</v>
      </c>
      <c r="K8" s="701">
        <v>9322088.8172999993</v>
      </c>
      <c r="L8" s="701">
        <v>36400949.800799996</v>
      </c>
      <c r="M8" s="701">
        <v>10404128.8619</v>
      </c>
      <c r="N8" s="701">
        <v>2827163.9699999997</v>
      </c>
      <c r="O8" s="701">
        <v>5304747.9274000004</v>
      </c>
      <c r="P8" s="701">
        <v>9296191.0232000016</v>
      </c>
      <c r="Q8" s="701">
        <v>0</v>
      </c>
      <c r="R8" s="701">
        <v>2745494.4183</v>
      </c>
      <c r="S8" s="701">
        <v>0</v>
      </c>
      <c r="T8" s="701">
        <v>0</v>
      </c>
      <c r="U8" s="520"/>
    </row>
    <row r="9" spans="1:21">
      <c r="A9" s="542">
        <v>1.1000000000000001</v>
      </c>
      <c r="B9" s="542" t="s">
        <v>787</v>
      </c>
      <c r="C9" s="709">
        <v>233486228.97930002</v>
      </c>
      <c r="D9" s="701">
        <v>153365520.03420004</v>
      </c>
      <c r="E9" s="701">
        <v>29100021.592600003</v>
      </c>
      <c r="F9" s="701">
        <v>8439606.0767999999</v>
      </c>
      <c r="G9" s="701">
        <v>44022415.444300003</v>
      </c>
      <c r="H9" s="701">
        <v>2403105.0747000002</v>
      </c>
      <c r="I9" s="701">
        <v>10402717.440000001</v>
      </c>
      <c r="J9" s="701">
        <v>3459582.9501</v>
      </c>
      <c r="K9" s="701">
        <v>9322088.8172999993</v>
      </c>
      <c r="L9" s="701">
        <v>36098293.500799999</v>
      </c>
      <c r="M9" s="701">
        <v>10404128.8619</v>
      </c>
      <c r="N9" s="701">
        <v>2815470.51</v>
      </c>
      <c r="O9" s="701">
        <v>5238905.0874000005</v>
      </c>
      <c r="P9" s="701">
        <v>9129911.9432000015</v>
      </c>
      <c r="Q9" s="701">
        <v>0</v>
      </c>
      <c r="R9" s="701">
        <v>2745494.4183</v>
      </c>
      <c r="S9" s="701">
        <v>0</v>
      </c>
      <c r="T9" s="701">
        <v>0</v>
      </c>
      <c r="U9" s="520"/>
    </row>
    <row r="10" spans="1:21">
      <c r="A10" s="544" t="s">
        <v>251</v>
      </c>
      <c r="B10" s="544" t="s">
        <v>788</v>
      </c>
      <c r="C10" s="714">
        <v>221767750.95110005</v>
      </c>
      <c r="D10" s="701">
        <v>146520543.68720004</v>
      </c>
      <c r="E10" s="701">
        <v>29100021.592600003</v>
      </c>
      <c r="F10" s="701">
        <v>1808526.17</v>
      </c>
      <c r="G10" s="701">
        <v>39179163.453100003</v>
      </c>
      <c r="H10" s="701">
        <v>2403105.0747000002</v>
      </c>
      <c r="I10" s="701">
        <v>10402717.440000001</v>
      </c>
      <c r="J10" s="701">
        <v>3459582.9501</v>
      </c>
      <c r="K10" s="701">
        <v>5934711.6160999993</v>
      </c>
      <c r="L10" s="701">
        <v>36068043.810800001</v>
      </c>
      <c r="M10" s="701">
        <v>10404128.8619</v>
      </c>
      <c r="N10" s="701">
        <v>2815470.51</v>
      </c>
      <c r="O10" s="701">
        <v>5208655.3974000001</v>
      </c>
      <c r="P10" s="701">
        <v>9129911.9432000015</v>
      </c>
      <c r="Q10" s="701">
        <v>0</v>
      </c>
      <c r="R10" s="701">
        <v>2745494.4183</v>
      </c>
      <c r="S10" s="701">
        <v>0</v>
      </c>
      <c r="T10" s="701">
        <v>0</v>
      </c>
      <c r="U10" s="520"/>
    </row>
    <row r="11" spans="1:21">
      <c r="A11" s="545" t="s">
        <v>789</v>
      </c>
      <c r="B11" s="546" t="s">
        <v>790</v>
      </c>
      <c r="C11" s="715">
        <v>88612571.217400014</v>
      </c>
      <c r="D11" s="701">
        <v>58599068.359800011</v>
      </c>
      <c r="E11" s="701">
        <v>6170768.9578999998</v>
      </c>
      <c r="F11" s="701">
        <v>0</v>
      </c>
      <c r="G11" s="701">
        <v>4432328.1020999998</v>
      </c>
      <c r="H11" s="701">
        <v>41399.82</v>
      </c>
      <c r="I11" s="701">
        <v>135117.44</v>
      </c>
      <c r="J11" s="701">
        <v>656429.60820000002</v>
      </c>
      <c r="K11" s="701">
        <v>2606129.8060999997</v>
      </c>
      <c r="L11" s="701">
        <v>25581174.7555</v>
      </c>
      <c r="M11" s="701">
        <v>10404128.8619</v>
      </c>
      <c r="N11" s="701">
        <v>576880</v>
      </c>
      <c r="O11" s="701">
        <v>5208655.3974000001</v>
      </c>
      <c r="P11" s="701">
        <v>9129911.9432000015</v>
      </c>
      <c r="Q11" s="701">
        <v>0</v>
      </c>
      <c r="R11" s="701">
        <v>246030.58300000001</v>
      </c>
      <c r="S11" s="701">
        <v>0</v>
      </c>
      <c r="T11" s="701">
        <v>0</v>
      </c>
      <c r="U11" s="520"/>
    </row>
    <row r="12" spans="1:21">
      <c r="A12" s="545" t="s">
        <v>791</v>
      </c>
      <c r="B12" s="546" t="s">
        <v>792</v>
      </c>
      <c r="C12" s="715">
        <v>30710858.197900005</v>
      </c>
      <c r="D12" s="701">
        <v>23524665.985400002</v>
      </c>
      <c r="E12" s="701">
        <v>0</v>
      </c>
      <c r="F12" s="701">
        <v>674370.44</v>
      </c>
      <c r="G12" s="701">
        <v>7186192.2125000013</v>
      </c>
      <c r="H12" s="701">
        <v>165003.5154</v>
      </c>
      <c r="I12" s="701">
        <v>0</v>
      </c>
      <c r="J12" s="701">
        <v>0</v>
      </c>
      <c r="K12" s="701">
        <v>3328581.8099999996</v>
      </c>
      <c r="L12" s="701">
        <v>0</v>
      </c>
      <c r="M12" s="701">
        <v>0</v>
      </c>
      <c r="N12" s="701">
        <v>0</v>
      </c>
      <c r="O12" s="701">
        <v>0</v>
      </c>
      <c r="P12" s="701">
        <v>0</v>
      </c>
      <c r="Q12" s="701">
        <v>0</v>
      </c>
      <c r="R12" s="701">
        <v>0</v>
      </c>
      <c r="S12" s="701">
        <v>0</v>
      </c>
      <c r="T12" s="701">
        <v>0</v>
      </c>
      <c r="U12" s="520"/>
    </row>
    <row r="13" spans="1:21">
      <c r="A13" s="545" t="s">
        <v>793</v>
      </c>
      <c r="B13" s="546" t="s">
        <v>794</v>
      </c>
      <c r="C13" s="715">
        <v>40968038.356500007</v>
      </c>
      <c r="D13" s="701">
        <v>34967289.421200007</v>
      </c>
      <c r="E13" s="701">
        <v>22929252.6347</v>
      </c>
      <c r="F13" s="701">
        <v>1134155.73</v>
      </c>
      <c r="G13" s="701">
        <v>0</v>
      </c>
      <c r="H13" s="701">
        <v>0</v>
      </c>
      <c r="I13" s="701">
        <v>0</v>
      </c>
      <c r="J13" s="701">
        <v>0</v>
      </c>
      <c r="K13" s="701">
        <v>0</v>
      </c>
      <c r="L13" s="701">
        <v>6000748.9353</v>
      </c>
      <c r="M13" s="701">
        <v>0</v>
      </c>
      <c r="N13" s="701">
        <v>0</v>
      </c>
      <c r="O13" s="701">
        <v>0</v>
      </c>
      <c r="P13" s="701">
        <v>0</v>
      </c>
      <c r="Q13" s="701">
        <v>0</v>
      </c>
      <c r="R13" s="701">
        <v>2499463.8352999999</v>
      </c>
      <c r="S13" s="701">
        <v>0</v>
      </c>
      <c r="T13" s="701">
        <v>0</v>
      </c>
      <c r="U13" s="520"/>
    </row>
    <row r="14" spans="1:21">
      <c r="A14" s="545" t="s">
        <v>795</v>
      </c>
      <c r="B14" s="546" t="s">
        <v>796</v>
      </c>
      <c r="C14" s="715">
        <v>61476283.179300003</v>
      </c>
      <c r="D14" s="701">
        <v>29429519.9208</v>
      </c>
      <c r="E14" s="701">
        <v>0</v>
      </c>
      <c r="F14" s="701">
        <v>0</v>
      </c>
      <c r="G14" s="701">
        <v>27560643.138500001</v>
      </c>
      <c r="H14" s="701">
        <v>2196701.7393</v>
      </c>
      <c r="I14" s="701">
        <v>10267600</v>
      </c>
      <c r="J14" s="701">
        <v>2803153.3418999999</v>
      </c>
      <c r="K14" s="701">
        <v>0</v>
      </c>
      <c r="L14" s="701">
        <v>4486120.12</v>
      </c>
      <c r="M14" s="701">
        <v>0</v>
      </c>
      <c r="N14" s="701">
        <v>2238590.5099999998</v>
      </c>
      <c r="O14" s="701">
        <v>0</v>
      </c>
      <c r="P14" s="701">
        <v>0</v>
      </c>
      <c r="Q14" s="701">
        <v>0</v>
      </c>
      <c r="R14" s="701">
        <v>0</v>
      </c>
      <c r="S14" s="701">
        <v>0</v>
      </c>
      <c r="T14" s="701">
        <v>0</v>
      </c>
      <c r="U14" s="520"/>
    </row>
    <row r="15" spans="1:21">
      <c r="A15" s="547">
        <v>1.2</v>
      </c>
      <c r="B15" s="548" t="s">
        <v>797</v>
      </c>
      <c r="C15" s="712">
        <v>19276682.788699999</v>
      </c>
      <c r="D15" s="701">
        <v>3066216.7322</v>
      </c>
      <c r="E15" s="701">
        <v>582000.43229999999</v>
      </c>
      <c r="F15" s="701">
        <v>168792.11810000002</v>
      </c>
      <c r="G15" s="701">
        <v>4294650.1920999996</v>
      </c>
      <c r="H15" s="701">
        <v>240310.52220000004</v>
      </c>
      <c r="I15" s="701">
        <v>1040271.75</v>
      </c>
      <c r="J15" s="701">
        <v>345958.2977</v>
      </c>
      <c r="K15" s="701">
        <v>932208.91599999997</v>
      </c>
      <c r="L15" s="701">
        <v>11915815.864400001</v>
      </c>
      <c r="M15" s="701">
        <v>3857550.9130000002</v>
      </c>
      <c r="N15" s="701">
        <v>730253.31</v>
      </c>
      <c r="O15" s="701">
        <v>1577721.5192</v>
      </c>
      <c r="P15" s="701">
        <v>2738973.5881000003</v>
      </c>
      <c r="Q15" s="701">
        <v>0</v>
      </c>
      <c r="R15" s="701">
        <v>1323541.1140999999</v>
      </c>
      <c r="S15" s="701">
        <v>0</v>
      </c>
      <c r="T15" s="701">
        <v>0</v>
      </c>
      <c r="U15" s="520"/>
    </row>
    <row r="16" spans="1:21">
      <c r="A16" s="549">
        <v>1.3</v>
      </c>
      <c r="B16" s="548" t="s">
        <v>798</v>
      </c>
      <c r="C16" s="716">
        <v>0</v>
      </c>
      <c r="D16" s="716"/>
      <c r="E16" s="716"/>
      <c r="F16" s="716"/>
      <c r="G16" s="716"/>
      <c r="H16" s="716"/>
      <c r="I16" s="716"/>
      <c r="J16" s="716"/>
      <c r="K16" s="716"/>
      <c r="L16" s="716"/>
      <c r="M16" s="716"/>
      <c r="N16" s="716"/>
      <c r="O16" s="716"/>
      <c r="P16" s="716"/>
      <c r="Q16" s="716"/>
      <c r="R16" s="716"/>
      <c r="S16" s="716"/>
      <c r="T16" s="716"/>
      <c r="U16" s="520"/>
    </row>
    <row r="17" spans="1:21" s="518" customFormat="1" ht="25.5">
      <c r="A17" s="550" t="s">
        <v>799</v>
      </c>
      <c r="B17" s="551" t="s">
        <v>800</v>
      </c>
      <c r="C17" s="717">
        <v>218358810.77100006</v>
      </c>
      <c r="D17" s="702">
        <v>138748204.53580004</v>
      </c>
      <c r="E17" s="702">
        <v>29100021.592600003</v>
      </c>
      <c r="F17" s="702">
        <v>8439606.0767999999</v>
      </c>
      <c r="G17" s="702">
        <v>43519867.705000006</v>
      </c>
      <c r="H17" s="702">
        <v>1900557.3354</v>
      </c>
      <c r="I17" s="702">
        <v>10402717.440000001</v>
      </c>
      <c r="J17" s="702">
        <v>3459582.9501</v>
      </c>
      <c r="K17" s="702">
        <v>9322088.8172999993</v>
      </c>
      <c r="L17" s="702">
        <v>36090738.530199997</v>
      </c>
      <c r="M17" s="702">
        <v>10404128.8619</v>
      </c>
      <c r="N17" s="702">
        <v>2815470.51</v>
      </c>
      <c r="O17" s="702">
        <v>5231350.1168</v>
      </c>
      <c r="P17" s="702">
        <v>9129911.9432000015</v>
      </c>
      <c r="Q17" s="702">
        <v>0</v>
      </c>
      <c r="R17" s="702">
        <v>2745494.4183</v>
      </c>
      <c r="S17" s="702">
        <v>0</v>
      </c>
      <c r="T17" s="702">
        <v>0</v>
      </c>
      <c r="U17" s="524"/>
    </row>
    <row r="18" spans="1:21" s="518" customFormat="1" ht="25.5">
      <c r="A18" s="552" t="s">
        <v>801</v>
      </c>
      <c r="B18" s="552" t="s">
        <v>802</v>
      </c>
      <c r="C18" s="718">
        <v>200357949.89110005</v>
      </c>
      <c r="D18" s="702">
        <v>131325667.02410005</v>
      </c>
      <c r="E18" s="702">
        <v>29100021.592600003</v>
      </c>
      <c r="F18" s="702">
        <v>1808526.17</v>
      </c>
      <c r="G18" s="702">
        <v>32990696.059500009</v>
      </c>
      <c r="H18" s="702">
        <v>1900557.3354</v>
      </c>
      <c r="I18" s="702">
        <v>8809894.1446000002</v>
      </c>
      <c r="J18" s="702">
        <v>3024726.9036000003</v>
      </c>
      <c r="K18" s="702">
        <v>5934711.6160999993</v>
      </c>
      <c r="L18" s="702">
        <v>36041586.807499997</v>
      </c>
      <c r="M18" s="702">
        <v>10404128.8619</v>
      </c>
      <c r="N18" s="702">
        <v>2794669.8525999999</v>
      </c>
      <c r="O18" s="702">
        <v>5208655.3974000001</v>
      </c>
      <c r="P18" s="702">
        <v>9129911.9432000015</v>
      </c>
      <c r="Q18" s="702">
        <v>0</v>
      </c>
      <c r="R18" s="702">
        <v>2745494.4183</v>
      </c>
      <c r="S18" s="702">
        <v>0</v>
      </c>
      <c r="T18" s="702">
        <v>0</v>
      </c>
      <c r="U18" s="524"/>
    </row>
    <row r="19" spans="1:21" s="518" customFormat="1">
      <c r="A19" s="550" t="s">
        <v>803</v>
      </c>
      <c r="B19" s="553" t="s">
        <v>804</v>
      </c>
      <c r="C19" s="719">
        <v>1572883599.7387002</v>
      </c>
      <c r="D19" s="702">
        <v>1422948370.6205001</v>
      </c>
      <c r="E19" s="702">
        <v>62479636.644900002</v>
      </c>
      <c r="F19" s="702">
        <v>22187158.614299998</v>
      </c>
      <c r="G19" s="702">
        <v>53670927.677200012</v>
      </c>
      <c r="H19" s="702">
        <v>117836.66459999999</v>
      </c>
      <c r="I19" s="702">
        <v>10154023.681900013</v>
      </c>
      <c r="J19" s="702">
        <v>3176603.9279999929</v>
      </c>
      <c r="K19" s="702">
        <v>27070685.038899992</v>
      </c>
      <c r="L19" s="702">
        <v>96264301.440999985</v>
      </c>
      <c r="M19" s="702">
        <v>66343128.608699992</v>
      </c>
      <c r="N19" s="702">
        <v>5464468.182400004</v>
      </c>
      <c r="O19" s="702">
        <v>3491784.6025999999</v>
      </c>
      <c r="P19" s="702">
        <v>17031478.7247</v>
      </c>
      <c r="Q19" s="702">
        <v>0</v>
      </c>
      <c r="R19" s="702">
        <v>330732.5817000001</v>
      </c>
      <c r="S19" s="702">
        <v>0</v>
      </c>
      <c r="T19" s="702">
        <v>0</v>
      </c>
      <c r="U19" s="524"/>
    </row>
    <row r="20" spans="1:21" s="518" customFormat="1">
      <c r="A20" s="552" t="s">
        <v>805</v>
      </c>
      <c r="B20" s="552" t="s">
        <v>806</v>
      </c>
      <c r="C20" s="718">
        <v>422389203.49419993</v>
      </c>
      <c r="D20" s="702">
        <v>370297382.77029991</v>
      </c>
      <c r="E20" s="702">
        <v>6598231.0907000024</v>
      </c>
      <c r="F20" s="702">
        <v>247238.52110000001</v>
      </c>
      <c r="G20" s="702">
        <v>6358955.6771</v>
      </c>
      <c r="H20" s="702">
        <v>117836.66459999999</v>
      </c>
      <c r="I20" s="702">
        <v>72936.56</v>
      </c>
      <c r="J20" s="702">
        <v>424370.39179999998</v>
      </c>
      <c r="K20" s="702">
        <v>3438062.2401000001</v>
      </c>
      <c r="L20" s="702">
        <v>45732865.046800002</v>
      </c>
      <c r="M20" s="702">
        <v>28420341.1272</v>
      </c>
      <c r="N20" s="702">
        <v>1816181.0515999999</v>
      </c>
      <c r="O20" s="702">
        <v>3491784.6025999999</v>
      </c>
      <c r="P20" s="702">
        <v>11623359.156600002</v>
      </c>
      <c r="Q20" s="702">
        <v>0</v>
      </c>
      <c r="R20" s="702">
        <v>330732.5817000001</v>
      </c>
      <c r="S20" s="702">
        <v>0</v>
      </c>
      <c r="T20" s="702">
        <v>0</v>
      </c>
      <c r="U20" s="524"/>
    </row>
    <row r="21" spans="1:21" s="518" customFormat="1">
      <c r="A21" s="554">
        <v>1.4</v>
      </c>
      <c r="B21" s="595" t="s">
        <v>938</v>
      </c>
      <c r="C21" s="720">
        <v>65436.229999999996</v>
      </c>
      <c r="D21" s="702">
        <v>65436.229999999996</v>
      </c>
      <c r="E21" s="702">
        <v>0</v>
      </c>
      <c r="F21" s="702">
        <v>0</v>
      </c>
      <c r="G21" s="702">
        <v>0</v>
      </c>
      <c r="H21" s="702">
        <v>0</v>
      </c>
      <c r="I21" s="702">
        <v>0</v>
      </c>
      <c r="J21" s="702">
        <v>0</v>
      </c>
      <c r="K21" s="702">
        <v>0</v>
      </c>
      <c r="L21" s="702">
        <v>0</v>
      </c>
      <c r="M21" s="702">
        <v>0</v>
      </c>
      <c r="N21" s="702">
        <v>0</v>
      </c>
      <c r="O21" s="702">
        <v>0</v>
      </c>
      <c r="P21" s="702">
        <v>0</v>
      </c>
      <c r="Q21" s="702">
        <v>0</v>
      </c>
      <c r="R21" s="702">
        <v>0</v>
      </c>
      <c r="S21" s="702">
        <v>0</v>
      </c>
      <c r="T21" s="702">
        <v>0</v>
      </c>
      <c r="U21" s="524"/>
    </row>
    <row r="22" spans="1:21" s="518" customFormat="1">
      <c r="A22" s="554">
        <v>1.5</v>
      </c>
      <c r="B22" s="595" t="s">
        <v>939</v>
      </c>
      <c r="C22" s="720">
        <v>0</v>
      </c>
      <c r="D22" s="702">
        <v>0</v>
      </c>
      <c r="E22" s="702">
        <v>0</v>
      </c>
      <c r="F22" s="702">
        <v>0</v>
      </c>
      <c r="G22" s="702">
        <v>0</v>
      </c>
      <c r="H22" s="702">
        <v>0</v>
      </c>
      <c r="I22" s="702">
        <v>0</v>
      </c>
      <c r="J22" s="702">
        <v>0</v>
      </c>
      <c r="K22" s="702">
        <v>0</v>
      </c>
      <c r="L22" s="702">
        <v>0</v>
      </c>
      <c r="M22" s="702">
        <v>0</v>
      </c>
      <c r="N22" s="702">
        <v>0</v>
      </c>
      <c r="O22" s="702">
        <v>0</v>
      </c>
      <c r="P22" s="702">
        <v>0</v>
      </c>
      <c r="Q22" s="702">
        <v>0</v>
      </c>
      <c r="R22" s="702">
        <v>0</v>
      </c>
      <c r="S22" s="702">
        <v>0</v>
      </c>
      <c r="T22" s="702">
        <v>0</v>
      </c>
      <c r="U22" s="524"/>
    </row>
  </sheetData>
  <mergeCells count="6">
    <mergeCell ref="A5:B7"/>
    <mergeCell ref="D6:F6"/>
    <mergeCell ref="G6:K6"/>
    <mergeCell ref="L6:T6"/>
    <mergeCell ref="C6:C7"/>
    <mergeCell ref="C5:T5"/>
  </mergeCells>
  <conditionalFormatting sqref="A5">
    <cfRule type="duplicateValues" dxfId="12" priority="1"/>
    <cfRule type="duplicateValues" dxfId="11" priority="2"/>
  </conditionalFormatting>
  <conditionalFormatting sqref="A5">
    <cfRule type="duplicateValues" dxfId="10" priority="3"/>
  </conditionalFormatting>
  <pageMargins left="0.25" right="0.25" top="0.75" bottom="0.75" header="0.3" footer="0.3"/>
  <pageSetup scale="28"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6"/>
  <sheetViews>
    <sheetView showGridLines="0" zoomScale="60" zoomScaleNormal="60" workbookViewId="0">
      <selection activeCell="N34" sqref="N34"/>
    </sheetView>
  </sheetViews>
  <sheetFormatPr defaultColWidth="9.140625" defaultRowHeight="12.75"/>
  <cols>
    <col min="1" max="1" width="11.85546875" style="495" bestFit="1" customWidth="1"/>
    <col min="2" max="2" width="93.42578125" style="495" customWidth="1"/>
    <col min="3" max="3" width="16.85546875" style="495" bestFit="1" customWidth="1"/>
    <col min="4" max="4" width="14.85546875" style="495" bestFit="1" customWidth="1"/>
    <col min="5" max="5" width="13.85546875" style="495" bestFit="1" customWidth="1"/>
    <col min="6" max="6" width="18" style="559" bestFit="1" customWidth="1"/>
    <col min="7" max="7" width="12.28515625" style="559" bestFit="1" customWidth="1"/>
    <col min="8" max="8" width="12.5703125" style="495" bestFit="1" customWidth="1"/>
    <col min="9" max="9" width="11.5703125" style="495" bestFit="1" customWidth="1"/>
    <col min="10" max="10" width="14.85546875" style="559" bestFit="1" customWidth="1"/>
    <col min="11" max="11" width="13.85546875" style="559" bestFit="1" customWidth="1"/>
    <col min="12" max="12" width="18" style="559" bestFit="1" customWidth="1"/>
    <col min="13" max="13" width="11.7109375" style="559" bestFit="1" customWidth="1"/>
    <col min="14" max="14" width="12.28515625" style="559" bestFit="1" customWidth="1"/>
    <col min="15" max="15" width="19" style="495" bestFit="1" customWidth="1"/>
    <col min="16" max="16384" width="9.140625" style="495"/>
  </cols>
  <sheetData>
    <row r="1" spans="1:15" ht="13.5">
      <c r="A1" s="494" t="s">
        <v>188</v>
      </c>
      <c r="B1" s="419" t="str">
        <f>Info!C2</f>
        <v>სს "ვითიბი ბანკი ჯორჯია"</v>
      </c>
      <c r="F1" s="495"/>
      <c r="G1" s="495"/>
      <c r="J1" s="495"/>
      <c r="K1" s="495"/>
      <c r="L1" s="495"/>
      <c r="M1" s="495"/>
      <c r="N1" s="495"/>
    </row>
    <row r="2" spans="1:15">
      <c r="A2" s="496" t="s">
        <v>189</v>
      </c>
      <c r="B2" s="498">
        <f>'1. key ratios'!B2</f>
        <v>44926</v>
      </c>
      <c r="F2" s="495"/>
      <c r="G2" s="495"/>
      <c r="J2" s="495"/>
      <c r="K2" s="495"/>
      <c r="L2" s="495"/>
      <c r="M2" s="495"/>
      <c r="N2" s="495"/>
    </row>
    <row r="3" spans="1:15">
      <c r="A3" s="497" t="s">
        <v>809</v>
      </c>
      <c r="F3" s="495"/>
      <c r="G3" s="495"/>
      <c r="J3" s="495"/>
      <c r="K3" s="495"/>
      <c r="L3" s="495"/>
      <c r="M3" s="495"/>
      <c r="N3" s="495"/>
    </row>
    <row r="4" spans="1:15">
      <c r="F4" s="495"/>
      <c r="G4" s="495"/>
      <c r="J4" s="495"/>
      <c r="K4" s="495"/>
      <c r="L4" s="495"/>
      <c r="M4" s="495"/>
      <c r="N4" s="495"/>
    </row>
    <row r="5" spans="1:15" ht="37.5" customHeight="1">
      <c r="A5" s="804" t="s">
        <v>810</v>
      </c>
      <c r="B5" s="805"/>
      <c r="C5" s="850" t="s">
        <v>811</v>
      </c>
      <c r="D5" s="851"/>
      <c r="E5" s="851"/>
      <c r="F5" s="851"/>
      <c r="G5" s="851"/>
      <c r="H5" s="852"/>
      <c r="I5" s="853" t="s">
        <v>812</v>
      </c>
      <c r="J5" s="854"/>
      <c r="K5" s="854"/>
      <c r="L5" s="854"/>
      <c r="M5" s="854"/>
      <c r="N5" s="855"/>
      <c r="O5" s="856" t="s">
        <v>682</v>
      </c>
    </row>
    <row r="6" spans="1:15" ht="39.6" customHeight="1">
      <c r="A6" s="808"/>
      <c r="B6" s="809"/>
      <c r="C6" s="555"/>
      <c r="D6" s="556" t="s">
        <v>813</v>
      </c>
      <c r="E6" s="556" t="s">
        <v>814</v>
      </c>
      <c r="F6" s="556" t="s">
        <v>815</v>
      </c>
      <c r="G6" s="556" t="s">
        <v>816</v>
      </c>
      <c r="H6" s="556" t="s">
        <v>817</v>
      </c>
      <c r="I6" s="557"/>
      <c r="J6" s="556" t="s">
        <v>813</v>
      </c>
      <c r="K6" s="556" t="s">
        <v>814</v>
      </c>
      <c r="L6" s="556" t="s">
        <v>815</v>
      </c>
      <c r="M6" s="556" t="s">
        <v>816</v>
      </c>
      <c r="N6" s="556" t="s">
        <v>817</v>
      </c>
      <c r="O6" s="857"/>
    </row>
    <row r="7" spans="1:15">
      <c r="A7" s="510">
        <v>1</v>
      </c>
      <c r="B7" s="519" t="s">
        <v>692</v>
      </c>
      <c r="C7" s="721">
        <v>0</v>
      </c>
      <c r="D7" s="724">
        <v>0</v>
      </c>
      <c r="E7" s="724">
        <v>0</v>
      </c>
      <c r="F7" s="734">
        <v>0</v>
      </c>
      <c r="G7" s="734">
        <v>0</v>
      </c>
      <c r="H7" s="724">
        <v>0</v>
      </c>
      <c r="I7" s="724">
        <v>0</v>
      </c>
      <c r="J7" s="734">
        <v>0</v>
      </c>
      <c r="K7" s="734">
        <v>0</v>
      </c>
      <c r="L7" s="734">
        <v>0</v>
      </c>
      <c r="M7" s="734">
        <v>0</v>
      </c>
      <c r="N7" s="734">
        <v>0</v>
      </c>
      <c r="O7" s="722"/>
    </row>
    <row r="8" spans="1:15">
      <c r="A8" s="510">
        <v>2</v>
      </c>
      <c r="B8" s="519" t="s">
        <v>693</v>
      </c>
      <c r="C8" s="721">
        <v>11219763.613300001</v>
      </c>
      <c r="D8" s="724">
        <v>9967106.0878000017</v>
      </c>
      <c r="E8" s="724">
        <v>860940.29539999994</v>
      </c>
      <c r="F8" s="734">
        <v>177531.34009999997</v>
      </c>
      <c r="G8" s="734">
        <v>35851.81</v>
      </c>
      <c r="H8" s="724">
        <v>178334.08000000002</v>
      </c>
      <c r="I8" s="724">
        <v>534955.60789999994</v>
      </c>
      <c r="J8" s="734">
        <v>199342.14189999999</v>
      </c>
      <c r="K8" s="734">
        <v>86094.044500000004</v>
      </c>
      <c r="L8" s="734">
        <v>53259.421500000004</v>
      </c>
      <c r="M8" s="734">
        <v>17925.920000000002</v>
      </c>
      <c r="N8" s="734">
        <v>178334.08000000002</v>
      </c>
      <c r="O8" s="722"/>
    </row>
    <row r="9" spans="1:15">
      <c r="A9" s="510">
        <v>3</v>
      </c>
      <c r="B9" s="519" t="s">
        <v>694</v>
      </c>
      <c r="C9" s="721">
        <v>0</v>
      </c>
      <c r="D9" s="724">
        <v>0</v>
      </c>
      <c r="E9" s="724">
        <v>0</v>
      </c>
      <c r="F9" s="734">
        <v>0</v>
      </c>
      <c r="G9" s="734">
        <v>0</v>
      </c>
      <c r="H9" s="724">
        <v>0</v>
      </c>
      <c r="I9" s="724">
        <v>0</v>
      </c>
      <c r="J9" s="734">
        <v>0</v>
      </c>
      <c r="K9" s="734">
        <v>0</v>
      </c>
      <c r="L9" s="734">
        <v>0</v>
      </c>
      <c r="M9" s="734">
        <v>0</v>
      </c>
      <c r="N9" s="734">
        <v>0</v>
      </c>
      <c r="O9" s="722"/>
    </row>
    <row r="10" spans="1:15">
      <c r="A10" s="510">
        <v>4</v>
      </c>
      <c r="B10" s="519" t="s">
        <v>695</v>
      </c>
      <c r="C10" s="721">
        <v>9613441.0445000008</v>
      </c>
      <c r="D10" s="724">
        <v>3753472.1948000002</v>
      </c>
      <c r="E10" s="724">
        <v>405282.86930000002</v>
      </c>
      <c r="F10" s="734">
        <v>5454685.9803999998</v>
      </c>
      <c r="G10" s="734">
        <v>0</v>
      </c>
      <c r="H10" s="724">
        <v>0</v>
      </c>
      <c r="I10" s="724">
        <v>1752003.5497000001</v>
      </c>
      <c r="J10" s="734">
        <v>75069.449800000002</v>
      </c>
      <c r="K10" s="734">
        <v>40528.297700000003</v>
      </c>
      <c r="L10" s="734">
        <v>1636405.8022</v>
      </c>
      <c r="M10" s="734">
        <v>0</v>
      </c>
      <c r="N10" s="734">
        <v>0</v>
      </c>
      <c r="O10" s="722"/>
    </row>
    <row r="11" spans="1:15">
      <c r="A11" s="510">
        <v>5</v>
      </c>
      <c r="B11" s="519" t="s">
        <v>696</v>
      </c>
      <c r="C11" s="721">
        <v>13352607.5142</v>
      </c>
      <c r="D11" s="724">
        <v>12696177.905999999</v>
      </c>
      <c r="E11" s="724">
        <v>656429.60820000002</v>
      </c>
      <c r="F11" s="734">
        <v>0</v>
      </c>
      <c r="G11" s="734">
        <v>0</v>
      </c>
      <c r="H11" s="724">
        <v>0</v>
      </c>
      <c r="I11" s="724">
        <v>319566.50399999996</v>
      </c>
      <c r="J11" s="734">
        <v>253923.54859999998</v>
      </c>
      <c r="K11" s="734">
        <v>65642.955400000006</v>
      </c>
      <c r="L11" s="734">
        <v>0</v>
      </c>
      <c r="M11" s="734">
        <v>0</v>
      </c>
      <c r="N11" s="734">
        <v>0</v>
      </c>
      <c r="O11" s="722"/>
    </row>
    <row r="12" spans="1:15">
      <c r="A12" s="510">
        <v>6</v>
      </c>
      <c r="B12" s="519" t="s">
        <v>697</v>
      </c>
      <c r="C12" s="721">
        <v>0</v>
      </c>
      <c r="D12" s="724">
        <v>0</v>
      </c>
      <c r="E12" s="724">
        <v>0</v>
      </c>
      <c r="F12" s="734">
        <v>0</v>
      </c>
      <c r="G12" s="734">
        <v>0</v>
      </c>
      <c r="H12" s="724">
        <v>0</v>
      </c>
      <c r="I12" s="724">
        <v>0</v>
      </c>
      <c r="J12" s="734">
        <v>0</v>
      </c>
      <c r="K12" s="734">
        <v>0</v>
      </c>
      <c r="L12" s="734">
        <v>0</v>
      </c>
      <c r="M12" s="734">
        <v>0</v>
      </c>
      <c r="N12" s="734">
        <v>0</v>
      </c>
      <c r="O12" s="722"/>
    </row>
    <row r="13" spans="1:15">
      <c r="A13" s="510">
        <v>7</v>
      </c>
      <c r="B13" s="519" t="s">
        <v>698</v>
      </c>
      <c r="C13" s="721">
        <v>0</v>
      </c>
      <c r="D13" s="724">
        <v>0</v>
      </c>
      <c r="E13" s="724">
        <v>0</v>
      </c>
      <c r="F13" s="734">
        <v>0</v>
      </c>
      <c r="G13" s="734">
        <v>0</v>
      </c>
      <c r="H13" s="724">
        <v>0</v>
      </c>
      <c r="I13" s="724">
        <v>0</v>
      </c>
      <c r="J13" s="734">
        <v>0</v>
      </c>
      <c r="K13" s="734">
        <v>0</v>
      </c>
      <c r="L13" s="734">
        <v>0</v>
      </c>
      <c r="M13" s="734">
        <v>0</v>
      </c>
      <c r="N13" s="734">
        <v>0</v>
      </c>
      <c r="O13" s="722"/>
    </row>
    <row r="14" spans="1:15">
      <c r="A14" s="510">
        <v>8</v>
      </c>
      <c r="B14" s="519" t="s">
        <v>699</v>
      </c>
      <c r="C14" s="721">
        <v>47305360.442299999</v>
      </c>
      <c r="D14" s="724">
        <v>35930578.0211</v>
      </c>
      <c r="E14" s="724">
        <v>3387377.2012</v>
      </c>
      <c r="F14" s="734">
        <v>7730416.8500000015</v>
      </c>
      <c r="G14" s="734">
        <v>256988.37</v>
      </c>
      <c r="H14" s="724">
        <v>0</v>
      </c>
      <c r="I14" s="724">
        <v>3297643.6529000001</v>
      </c>
      <c r="J14" s="734">
        <v>718611.5784</v>
      </c>
      <c r="K14" s="734">
        <v>338737.73450000002</v>
      </c>
      <c r="L14" s="734">
        <v>2116146.8899999997</v>
      </c>
      <c r="M14" s="734">
        <v>124147.45</v>
      </c>
      <c r="N14" s="734">
        <v>0</v>
      </c>
      <c r="O14" s="722"/>
    </row>
    <row r="15" spans="1:15">
      <c r="A15" s="510">
        <v>9</v>
      </c>
      <c r="B15" s="519" t="s">
        <v>700</v>
      </c>
      <c r="C15" s="721">
        <v>34853434.7751</v>
      </c>
      <c r="D15" s="724">
        <v>7461940.0875000004</v>
      </c>
      <c r="E15" s="724">
        <v>14580021.544399999</v>
      </c>
      <c r="F15" s="734">
        <v>9129911.9432000015</v>
      </c>
      <c r="G15" s="734">
        <v>3681561.2</v>
      </c>
      <c r="H15" s="724">
        <v>0</v>
      </c>
      <c r="I15" s="724">
        <v>6079120.5852000006</v>
      </c>
      <c r="J15" s="734">
        <v>148955.64000000001</v>
      </c>
      <c r="K15" s="734">
        <v>1350410.7571</v>
      </c>
      <c r="L15" s="734">
        <v>2738973.5881000003</v>
      </c>
      <c r="M15" s="734">
        <v>1840780.6</v>
      </c>
      <c r="N15" s="734">
        <v>0</v>
      </c>
      <c r="O15" s="722"/>
    </row>
    <row r="16" spans="1:15">
      <c r="A16" s="510">
        <v>10</v>
      </c>
      <c r="B16" s="519" t="s">
        <v>701</v>
      </c>
      <c r="C16" s="721">
        <v>22274.79</v>
      </c>
      <c r="D16" s="724">
        <v>0</v>
      </c>
      <c r="E16" s="724">
        <v>22274.79</v>
      </c>
      <c r="F16" s="734">
        <v>0</v>
      </c>
      <c r="G16" s="734">
        <v>0</v>
      </c>
      <c r="H16" s="724">
        <v>0</v>
      </c>
      <c r="I16" s="724">
        <v>2227.48</v>
      </c>
      <c r="J16" s="734">
        <v>0</v>
      </c>
      <c r="K16" s="734">
        <v>2227.48</v>
      </c>
      <c r="L16" s="734">
        <v>0</v>
      </c>
      <c r="M16" s="734">
        <v>0</v>
      </c>
      <c r="N16" s="734">
        <v>0</v>
      </c>
      <c r="O16" s="722"/>
    </row>
    <row r="17" spans="1:15">
      <c r="A17" s="510">
        <v>11</v>
      </c>
      <c r="B17" s="519" t="s">
        <v>702</v>
      </c>
      <c r="C17" s="721">
        <v>0</v>
      </c>
      <c r="D17" s="724">
        <v>0</v>
      </c>
      <c r="E17" s="724">
        <v>0</v>
      </c>
      <c r="F17" s="734">
        <v>0</v>
      </c>
      <c r="G17" s="734">
        <v>0</v>
      </c>
      <c r="H17" s="724">
        <v>0</v>
      </c>
      <c r="I17" s="724">
        <v>0</v>
      </c>
      <c r="J17" s="734">
        <v>0</v>
      </c>
      <c r="K17" s="734">
        <v>0</v>
      </c>
      <c r="L17" s="734">
        <v>0</v>
      </c>
      <c r="M17" s="734">
        <v>0</v>
      </c>
      <c r="N17" s="734">
        <v>0</v>
      </c>
      <c r="O17" s="722"/>
    </row>
    <row r="18" spans="1:15">
      <c r="A18" s="510">
        <v>12</v>
      </c>
      <c r="B18" s="519" t="s">
        <v>703</v>
      </c>
      <c r="C18" s="721">
        <v>7305450.3467999995</v>
      </c>
      <c r="D18" s="724">
        <v>7305450.3467999995</v>
      </c>
      <c r="E18" s="724">
        <v>0</v>
      </c>
      <c r="F18" s="734">
        <v>0</v>
      </c>
      <c r="G18" s="734">
        <v>0</v>
      </c>
      <c r="H18" s="724">
        <v>0</v>
      </c>
      <c r="I18" s="724">
        <v>146109.00810000001</v>
      </c>
      <c r="J18" s="734">
        <v>146109.00810000001</v>
      </c>
      <c r="K18" s="734">
        <v>0</v>
      </c>
      <c r="L18" s="734">
        <v>0</v>
      </c>
      <c r="M18" s="734">
        <v>0</v>
      </c>
      <c r="N18" s="734">
        <v>0</v>
      </c>
      <c r="O18" s="722"/>
    </row>
    <row r="19" spans="1:15">
      <c r="A19" s="510">
        <v>13</v>
      </c>
      <c r="B19" s="519" t="s">
        <v>704</v>
      </c>
      <c r="C19" s="721">
        <v>3482132.8239000002</v>
      </c>
      <c r="D19" s="724">
        <v>0</v>
      </c>
      <c r="E19" s="724">
        <v>3482132.8239000002</v>
      </c>
      <c r="F19" s="734">
        <v>0</v>
      </c>
      <c r="G19" s="734">
        <v>0</v>
      </c>
      <c r="H19" s="724">
        <v>0</v>
      </c>
      <c r="I19" s="724">
        <v>348213.29060000001</v>
      </c>
      <c r="J19" s="734">
        <v>0</v>
      </c>
      <c r="K19" s="734">
        <v>348213.29060000001</v>
      </c>
      <c r="L19" s="734">
        <v>0</v>
      </c>
      <c r="M19" s="734">
        <v>0</v>
      </c>
      <c r="N19" s="734">
        <v>0</v>
      </c>
      <c r="O19" s="722"/>
    </row>
    <row r="20" spans="1:15">
      <c r="A20" s="510">
        <v>14</v>
      </c>
      <c r="B20" s="519" t="s">
        <v>705</v>
      </c>
      <c r="C20" s="721">
        <v>52217726.959799998</v>
      </c>
      <c r="D20" s="724">
        <v>46163587.9098</v>
      </c>
      <c r="E20" s="724">
        <v>6054139.0499999998</v>
      </c>
      <c r="F20" s="734">
        <v>0</v>
      </c>
      <c r="G20" s="734">
        <v>0</v>
      </c>
      <c r="H20" s="724">
        <v>0</v>
      </c>
      <c r="I20" s="724">
        <v>1528685.6688000001</v>
      </c>
      <c r="J20" s="734">
        <v>923271.75880000007</v>
      </c>
      <c r="K20" s="734">
        <v>605413.90999999992</v>
      </c>
      <c r="L20" s="734">
        <v>0</v>
      </c>
      <c r="M20" s="734">
        <v>0</v>
      </c>
      <c r="N20" s="734">
        <v>0</v>
      </c>
      <c r="O20" s="722"/>
    </row>
    <row r="21" spans="1:15">
      <c r="A21" s="510">
        <v>15</v>
      </c>
      <c r="B21" s="519" t="s">
        <v>706</v>
      </c>
      <c r="C21" s="721">
        <v>1110518.5606</v>
      </c>
      <c r="D21" s="724">
        <v>1110518.5606</v>
      </c>
      <c r="E21" s="724">
        <v>0</v>
      </c>
      <c r="F21" s="734">
        <v>0</v>
      </c>
      <c r="G21" s="734">
        <v>0</v>
      </c>
      <c r="H21" s="724">
        <v>0</v>
      </c>
      <c r="I21" s="724">
        <v>22210.3874</v>
      </c>
      <c r="J21" s="734">
        <v>22210.3874</v>
      </c>
      <c r="K21" s="734">
        <v>0</v>
      </c>
      <c r="L21" s="734">
        <v>0</v>
      </c>
      <c r="M21" s="734">
        <v>0</v>
      </c>
      <c r="N21" s="734">
        <v>0</v>
      </c>
      <c r="O21" s="722"/>
    </row>
    <row r="22" spans="1:15">
      <c r="A22" s="510">
        <v>16</v>
      </c>
      <c r="B22" s="519" t="s">
        <v>707</v>
      </c>
      <c r="C22" s="721">
        <v>0</v>
      </c>
      <c r="D22" s="724">
        <v>0</v>
      </c>
      <c r="E22" s="724">
        <v>0</v>
      </c>
      <c r="F22" s="734">
        <v>0</v>
      </c>
      <c r="G22" s="734">
        <v>0</v>
      </c>
      <c r="H22" s="724">
        <v>0</v>
      </c>
      <c r="I22" s="724">
        <v>0</v>
      </c>
      <c r="J22" s="734">
        <v>0</v>
      </c>
      <c r="K22" s="734">
        <v>0</v>
      </c>
      <c r="L22" s="734">
        <v>0</v>
      </c>
      <c r="M22" s="734">
        <v>0</v>
      </c>
      <c r="N22" s="734">
        <v>0</v>
      </c>
      <c r="O22" s="722"/>
    </row>
    <row r="23" spans="1:15">
      <c r="A23" s="510">
        <v>17</v>
      </c>
      <c r="B23" s="519" t="s">
        <v>708</v>
      </c>
      <c r="C23" s="721">
        <v>31820217.177199997</v>
      </c>
      <c r="D23" s="724">
        <v>16250000</v>
      </c>
      <c r="E23" s="724">
        <v>13070753.3419</v>
      </c>
      <c r="F23" s="734">
        <v>0</v>
      </c>
      <c r="G23" s="734">
        <v>2499463.8352999999</v>
      </c>
      <c r="H23" s="724">
        <v>0</v>
      </c>
      <c r="I23" s="724">
        <v>2881807.2734000003</v>
      </c>
      <c r="J23" s="734">
        <v>325000</v>
      </c>
      <c r="K23" s="734">
        <v>1307075.3423000001</v>
      </c>
      <c r="L23" s="734">
        <v>0</v>
      </c>
      <c r="M23" s="734">
        <v>1249731.9310999999</v>
      </c>
      <c r="N23" s="734">
        <v>0</v>
      </c>
      <c r="O23" s="722"/>
    </row>
    <row r="24" spans="1:15">
      <c r="A24" s="510">
        <v>18</v>
      </c>
      <c r="B24" s="519" t="s">
        <v>709</v>
      </c>
      <c r="C24" s="721">
        <v>868783.55610000005</v>
      </c>
      <c r="D24" s="724">
        <v>868783.55610000005</v>
      </c>
      <c r="E24" s="724">
        <v>0</v>
      </c>
      <c r="F24" s="734">
        <v>0</v>
      </c>
      <c r="G24" s="734">
        <v>0</v>
      </c>
      <c r="H24" s="724">
        <v>0</v>
      </c>
      <c r="I24" s="724">
        <v>17375.689699999999</v>
      </c>
      <c r="J24" s="734">
        <v>17375.689699999999</v>
      </c>
      <c r="K24" s="734">
        <v>0</v>
      </c>
      <c r="L24" s="734">
        <v>0</v>
      </c>
      <c r="M24" s="734">
        <v>0</v>
      </c>
      <c r="N24" s="734">
        <v>0</v>
      </c>
      <c r="O24" s="722"/>
    </row>
    <row r="25" spans="1:15">
      <c r="A25" s="510">
        <v>19</v>
      </c>
      <c r="B25" s="519" t="s">
        <v>710</v>
      </c>
      <c r="C25" s="721">
        <v>1433600</v>
      </c>
      <c r="D25" s="724">
        <v>0</v>
      </c>
      <c r="E25" s="724">
        <v>1433600</v>
      </c>
      <c r="F25" s="734">
        <v>0</v>
      </c>
      <c r="G25" s="734">
        <v>0</v>
      </c>
      <c r="H25" s="724">
        <v>0</v>
      </c>
      <c r="I25" s="724">
        <v>143360</v>
      </c>
      <c r="J25" s="734">
        <v>0</v>
      </c>
      <c r="K25" s="734">
        <v>143360</v>
      </c>
      <c r="L25" s="734">
        <v>0</v>
      </c>
      <c r="M25" s="734">
        <v>0</v>
      </c>
      <c r="N25" s="734">
        <v>0</v>
      </c>
      <c r="O25" s="722"/>
    </row>
    <row r="26" spans="1:15">
      <c r="A26" s="510">
        <v>20</v>
      </c>
      <c r="B26" s="519" t="s">
        <v>711</v>
      </c>
      <c r="C26" s="721">
        <v>13145972.68</v>
      </c>
      <c r="D26" s="724">
        <v>13145972.68</v>
      </c>
      <c r="E26" s="724">
        <v>0</v>
      </c>
      <c r="F26" s="734">
        <v>0</v>
      </c>
      <c r="G26" s="734">
        <v>0</v>
      </c>
      <c r="H26" s="724">
        <v>0</v>
      </c>
      <c r="I26" s="724">
        <v>262919.45</v>
      </c>
      <c r="J26" s="734">
        <v>262919.45</v>
      </c>
      <c r="K26" s="734">
        <v>0</v>
      </c>
      <c r="L26" s="734">
        <v>0</v>
      </c>
      <c r="M26" s="734">
        <v>0</v>
      </c>
      <c r="N26" s="734">
        <v>0</v>
      </c>
      <c r="O26" s="722"/>
    </row>
    <row r="27" spans="1:15">
      <c r="A27" s="510">
        <v>21</v>
      </c>
      <c r="B27" s="519" t="s">
        <v>712</v>
      </c>
      <c r="C27" s="721">
        <v>0</v>
      </c>
      <c r="D27" s="724">
        <v>0</v>
      </c>
      <c r="E27" s="724">
        <v>0</v>
      </c>
      <c r="F27" s="734">
        <v>0</v>
      </c>
      <c r="G27" s="734">
        <v>0</v>
      </c>
      <c r="H27" s="724">
        <v>0</v>
      </c>
      <c r="I27" s="724">
        <v>0</v>
      </c>
      <c r="J27" s="734">
        <v>0</v>
      </c>
      <c r="K27" s="734">
        <v>0</v>
      </c>
      <c r="L27" s="734">
        <v>0</v>
      </c>
      <c r="M27" s="734">
        <v>0</v>
      </c>
      <c r="N27" s="734">
        <v>0</v>
      </c>
      <c r="O27" s="722"/>
    </row>
    <row r="28" spans="1:15">
      <c r="A28" s="510">
        <v>22</v>
      </c>
      <c r="B28" s="519" t="s">
        <v>713</v>
      </c>
      <c r="C28" s="721">
        <v>2539.31</v>
      </c>
      <c r="D28" s="724">
        <v>2539.31</v>
      </c>
      <c r="E28" s="724">
        <v>0</v>
      </c>
      <c r="F28" s="734">
        <v>0</v>
      </c>
      <c r="G28" s="734">
        <v>0</v>
      </c>
      <c r="H28" s="724">
        <v>0</v>
      </c>
      <c r="I28" s="724">
        <v>50.79</v>
      </c>
      <c r="J28" s="734">
        <v>50.79</v>
      </c>
      <c r="K28" s="734">
        <v>0</v>
      </c>
      <c r="L28" s="734">
        <v>0</v>
      </c>
      <c r="M28" s="734">
        <v>0</v>
      </c>
      <c r="N28" s="734">
        <v>0</v>
      </c>
      <c r="O28" s="722"/>
    </row>
    <row r="29" spans="1:15">
      <c r="A29" s="510">
        <v>23</v>
      </c>
      <c r="B29" s="519" t="s">
        <v>714</v>
      </c>
      <c r="C29" s="721">
        <v>19358913.252599999</v>
      </c>
      <c r="D29" s="724">
        <v>12026894.580800001</v>
      </c>
      <c r="E29" s="724">
        <v>124000</v>
      </c>
      <c r="F29" s="734">
        <v>7208018.6717999997</v>
      </c>
      <c r="G29" s="734">
        <v>0</v>
      </c>
      <c r="H29" s="724">
        <v>0</v>
      </c>
      <c r="I29" s="724">
        <v>2415343.4756999998</v>
      </c>
      <c r="J29" s="734">
        <v>240537.87420000002</v>
      </c>
      <c r="K29" s="734">
        <v>12400</v>
      </c>
      <c r="L29" s="734">
        <v>2162405.6014999999</v>
      </c>
      <c r="M29" s="734">
        <v>0</v>
      </c>
      <c r="N29" s="734">
        <v>0</v>
      </c>
      <c r="O29" s="722"/>
    </row>
    <row r="30" spans="1:15">
      <c r="A30" s="510">
        <v>24</v>
      </c>
      <c r="B30" s="519" t="s">
        <v>715</v>
      </c>
      <c r="C30" s="721">
        <v>5446607.6471999995</v>
      </c>
      <c r="D30" s="724">
        <v>5446607.6471999995</v>
      </c>
      <c r="E30" s="724">
        <v>0</v>
      </c>
      <c r="F30" s="734">
        <v>0</v>
      </c>
      <c r="G30" s="734">
        <v>0</v>
      </c>
      <c r="H30" s="724">
        <v>0</v>
      </c>
      <c r="I30" s="724">
        <v>108121.55350000001</v>
      </c>
      <c r="J30" s="734">
        <v>108121.55350000001</v>
      </c>
      <c r="K30" s="734">
        <v>0</v>
      </c>
      <c r="L30" s="734">
        <v>0</v>
      </c>
      <c r="M30" s="734">
        <v>0</v>
      </c>
      <c r="N30" s="734">
        <v>0</v>
      </c>
      <c r="O30" s="722"/>
    </row>
    <row r="31" spans="1:15">
      <c r="A31" s="510">
        <v>25</v>
      </c>
      <c r="B31" s="519" t="s">
        <v>716</v>
      </c>
      <c r="C31" s="721">
        <v>0</v>
      </c>
      <c r="D31" s="724">
        <v>0</v>
      </c>
      <c r="E31" s="724">
        <v>0</v>
      </c>
      <c r="F31" s="734">
        <v>0</v>
      </c>
      <c r="G31" s="734">
        <v>0</v>
      </c>
      <c r="H31" s="724">
        <v>0</v>
      </c>
      <c r="I31" s="724">
        <v>0</v>
      </c>
      <c r="J31" s="734">
        <v>0</v>
      </c>
      <c r="K31" s="734">
        <v>0</v>
      </c>
      <c r="L31" s="734">
        <v>0</v>
      </c>
      <c r="M31" s="734">
        <v>0</v>
      </c>
      <c r="N31" s="734">
        <v>0</v>
      </c>
      <c r="O31" s="722"/>
    </row>
    <row r="32" spans="1:15">
      <c r="A32" s="510">
        <v>26</v>
      </c>
      <c r="B32" s="519" t="s">
        <v>818</v>
      </c>
      <c r="C32" s="721">
        <v>769591.66570000013</v>
      </c>
      <c r="D32" s="724">
        <v>586288.5057000001</v>
      </c>
      <c r="E32" s="724">
        <v>135117.44</v>
      </c>
      <c r="F32" s="734">
        <v>0</v>
      </c>
      <c r="G32" s="734">
        <v>30249.690000000006</v>
      </c>
      <c r="H32" s="724">
        <v>17936.03</v>
      </c>
      <c r="I32" s="724">
        <v>58298.461799999997</v>
      </c>
      <c r="J32" s="734">
        <v>11725.781799999999</v>
      </c>
      <c r="K32" s="734">
        <v>13511.75</v>
      </c>
      <c r="L32" s="734">
        <v>0</v>
      </c>
      <c r="M32" s="734">
        <v>15124.9</v>
      </c>
      <c r="N32" s="734">
        <v>17936.03</v>
      </c>
      <c r="O32" s="722"/>
    </row>
    <row r="33" spans="1:15">
      <c r="A33" s="510">
        <v>27</v>
      </c>
      <c r="B33" s="558" t="s">
        <v>68</v>
      </c>
      <c r="C33" s="723">
        <f>SUM(C7:C32)</f>
        <v>253328936.1593</v>
      </c>
      <c r="D33" s="723">
        <f t="shared" ref="D33:M33" si="0">SUM(D7:D32)</f>
        <v>172715917.39420003</v>
      </c>
      <c r="E33" s="723">
        <f t="shared" si="0"/>
        <v>44212068.964299999</v>
      </c>
      <c r="F33" s="723">
        <f t="shared" si="0"/>
        <v>29700564.785500001</v>
      </c>
      <c r="G33" s="723">
        <f t="shared" si="0"/>
        <v>6504114.9053000007</v>
      </c>
      <c r="H33" s="723">
        <f t="shared" si="0"/>
        <v>196270.11000000002</v>
      </c>
      <c r="I33" s="723">
        <f t="shared" si="0"/>
        <v>19918012.4287</v>
      </c>
      <c r="J33" s="723">
        <f t="shared" si="0"/>
        <v>3453224.6522000004</v>
      </c>
      <c r="K33" s="723">
        <f t="shared" si="0"/>
        <v>4313615.5621000007</v>
      </c>
      <c r="L33" s="723">
        <f t="shared" si="0"/>
        <v>8707191.3033000007</v>
      </c>
      <c r="M33" s="723">
        <f t="shared" si="0"/>
        <v>3247710.8011000003</v>
      </c>
      <c r="N33" s="723">
        <f>SUM(N7:N32)</f>
        <v>196270.11000000002</v>
      </c>
      <c r="O33" s="724">
        <v>0</v>
      </c>
    </row>
    <row r="34" spans="1:15">
      <c r="A34" s="520"/>
      <c r="B34" s="520"/>
      <c r="C34" s="520"/>
      <c r="D34" s="520"/>
      <c r="E34" s="520"/>
      <c r="H34" s="520"/>
      <c r="I34" s="520"/>
      <c r="O34" s="520"/>
    </row>
    <row r="35" spans="1:15">
      <c r="A35" s="520"/>
      <c r="B35" s="522"/>
      <c r="C35" s="522"/>
      <c r="D35" s="520"/>
      <c r="E35" s="520"/>
      <c r="H35" s="520"/>
      <c r="I35" s="520"/>
      <c r="O35" s="520"/>
    </row>
    <row r="36" spans="1:15">
      <c r="A36" s="520"/>
      <c r="B36" s="520"/>
      <c r="C36" s="520"/>
      <c r="D36" s="520"/>
      <c r="E36" s="520"/>
      <c r="H36" s="520"/>
      <c r="I36" s="520"/>
      <c r="O36" s="520"/>
    </row>
    <row r="37" spans="1:15">
      <c r="A37" s="520"/>
      <c r="B37" s="520"/>
      <c r="C37" s="520"/>
      <c r="D37" s="520"/>
      <c r="E37" s="520"/>
      <c r="H37" s="520"/>
      <c r="I37" s="520"/>
      <c r="O37" s="520"/>
    </row>
    <row r="38" spans="1:15">
      <c r="A38" s="520"/>
      <c r="B38" s="520"/>
      <c r="C38" s="520"/>
      <c r="D38" s="520"/>
      <c r="E38" s="520"/>
      <c r="H38" s="520"/>
      <c r="I38" s="520"/>
      <c r="O38" s="520"/>
    </row>
    <row r="39" spans="1:15">
      <c r="A39" s="520"/>
      <c r="B39" s="520"/>
      <c r="C39" s="520"/>
      <c r="D39" s="520"/>
      <c r="E39" s="520"/>
      <c r="H39" s="520"/>
      <c r="I39" s="520"/>
      <c r="O39" s="520"/>
    </row>
    <row r="40" spans="1:15">
      <c r="A40" s="520"/>
      <c r="B40" s="520"/>
      <c r="C40" s="520"/>
      <c r="D40" s="520"/>
      <c r="E40" s="520"/>
      <c r="H40" s="520"/>
      <c r="I40" s="520"/>
      <c r="O40" s="520"/>
    </row>
    <row r="41" spans="1:15">
      <c r="A41" s="523"/>
      <c r="B41" s="523"/>
      <c r="C41" s="523"/>
      <c r="D41" s="520"/>
      <c r="E41" s="520"/>
      <c r="H41" s="520"/>
      <c r="I41" s="520"/>
      <c r="O41" s="520"/>
    </row>
    <row r="42" spans="1:15">
      <c r="A42" s="523"/>
      <c r="B42" s="523"/>
      <c r="C42" s="523"/>
      <c r="D42" s="520"/>
      <c r="E42" s="520"/>
      <c r="H42" s="520"/>
      <c r="I42" s="520"/>
      <c r="O42" s="520"/>
    </row>
    <row r="43" spans="1:15">
      <c r="A43" s="520"/>
      <c r="B43" s="524"/>
      <c r="C43" s="524"/>
      <c r="D43" s="520"/>
      <c r="E43" s="520"/>
      <c r="H43" s="520"/>
      <c r="I43" s="520"/>
      <c r="O43" s="520"/>
    </row>
    <row r="44" spans="1:15">
      <c r="A44" s="520"/>
      <c r="B44" s="524"/>
      <c r="C44" s="524"/>
      <c r="D44" s="520"/>
      <c r="E44" s="520"/>
      <c r="H44" s="520"/>
      <c r="I44" s="520"/>
      <c r="O44" s="520"/>
    </row>
    <row r="45" spans="1:15">
      <c r="A45" s="520"/>
      <c r="B45" s="524"/>
      <c r="C45" s="524"/>
      <c r="D45" s="520"/>
      <c r="E45" s="520"/>
      <c r="H45" s="520"/>
      <c r="I45" s="520"/>
      <c r="O45" s="520"/>
    </row>
    <row r="46" spans="1:15">
      <c r="A46" s="520"/>
      <c r="B46" s="520"/>
      <c r="C46" s="520"/>
      <c r="D46" s="520"/>
      <c r="E46" s="520"/>
      <c r="H46" s="520"/>
      <c r="I46" s="520"/>
      <c r="O46" s="520"/>
    </row>
  </sheetData>
  <mergeCells count="4">
    <mergeCell ref="A5:B6"/>
    <mergeCell ref="C5:H5"/>
    <mergeCell ref="I5:N5"/>
    <mergeCell ref="O5:O6"/>
  </mergeCells>
  <conditionalFormatting sqref="A5">
    <cfRule type="duplicateValues" dxfId="9" priority="1"/>
    <cfRule type="duplicateValues" dxfId="8" priority="2"/>
  </conditionalFormatting>
  <conditionalFormatting sqref="A5">
    <cfRule type="duplicateValues" dxfId="7" priority="3"/>
  </conditionalFormatting>
  <pageMargins left="0.7" right="0.7" top="0.75" bottom="0.75" header="0.3" footer="0.3"/>
  <pageSetup scale="41"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1"/>
  <sheetViews>
    <sheetView showGridLines="0" zoomScale="50" zoomScaleNormal="50" workbookViewId="0">
      <selection activeCell="C6" sqref="C6:K11"/>
    </sheetView>
  </sheetViews>
  <sheetFormatPr defaultColWidth="8.7109375" defaultRowHeight="12"/>
  <cols>
    <col min="1" max="1" width="11.85546875" style="560" bestFit="1" customWidth="1"/>
    <col min="2" max="2" width="80.140625" style="560" customWidth="1"/>
    <col min="3" max="4" width="28.28515625" style="560" customWidth="1"/>
    <col min="5" max="5" width="21.7109375" style="560" customWidth="1"/>
    <col min="6" max="11" width="28.28515625" style="560" customWidth="1"/>
    <col min="12" max="16384" width="8.7109375" style="560"/>
  </cols>
  <sheetData>
    <row r="1" spans="1:11" s="495" customFormat="1" ht="13.5">
      <c r="A1" s="494" t="s">
        <v>188</v>
      </c>
      <c r="B1" s="419" t="str">
        <f>Info!C2</f>
        <v>სს "ვითიბი ბანკი ჯორჯია"</v>
      </c>
    </row>
    <row r="2" spans="1:11" s="495" customFormat="1" ht="12.75">
      <c r="A2" s="496" t="s">
        <v>189</v>
      </c>
      <c r="B2" s="498">
        <f>'1. key ratios'!B2</f>
        <v>44926</v>
      </c>
    </row>
    <row r="3" spans="1:11" s="495" customFormat="1" ht="12.75">
      <c r="A3" s="497" t="s">
        <v>819</v>
      </c>
    </row>
    <row r="4" spans="1:11">
      <c r="C4" s="561" t="s">
        <v>669</v>
      </c>
      <c r="D4" s="561" t="s">
        <v>670</v>
      </c>
      <c r="E4" s="561" t="s">
        <v>671</v>
      </c>
      <c r="F4" s="561" t="s">
        <v>672</v>
      </c>
      <c r="G4" s="561" t="s">
        <v>673</v>
      </c>
      <c r="H4" s="561" t="s">
        <v>674</v>
      </c>
      <c r="I4" s="561" t="s">
        <v>675</v>
      </c>
      <c r="J4" s="561" t="s">
        <v>676</v>
      </c>
      <c r="K4" s="561" t="s">
        <v>677</v>
      </c>
    </row>
    <row r="5" spans="1:11" ht="104.1" customHeight="1">
      <c r="A5" s="858" t="s">
        <v>820</v>
      </c>
      <c r="B5" s="859"/>
      <c r="C5" s="499" t="s">
        <v>821</v>
      </c>
      <c r="D5" s="499" t="s">
        <v>807</v>
      </c>
      <c r="E5" s="499" t="s">
        <v>808</v>
      </c>
      <c r="F5" s="499" t="s">
        <v>822</v>
      </c>
      <c r="G5" s="499" t="s">
        <v>823</v>
      </c>
      <c r="H5" s="499" t="s">
        <v>824</v>
      </c>
      <c r="I5" s="499" t="s">
        <v>825</v>
      </c>
      <c r="J5" s="499" t="s">
        <v>826</v>
      </c>
      <c r="K5" s="499" t="s">
        <v>827</v>
      </c>
    </row>
    <row r="6" spans="1:11" ht="12.75">
      <c r="A6" s="510">
        <v>1</v>
      </c>
      <c r="B6" s="510" t="s">
        <v>828</v>
      </c>
      <c r="C6" s="735">
        <v>2416921.0518</v>
      </c>
      <c r="D6" s="735">
        <v>65436.229999999996</v>
      </c>
      <c r="E6" s="735">
        <v>0</v>
      </c>
      <c r="F6" s="735">
        <v>22694.719399999998</v>
      </c>
      <c r="G6" s="735">
        <v>199535442.72380012</v>
      </c>
      <c r="H6" s="735">
        <v>10018457.107999999</v>
      </c>
      <c r="I6" s="735">
        <v>6291547.2699999996</v>
      </c>
      <c r="J6" s="735">
        <v>19271119.2588</v>
      </c>
      <c r="K6" s="735">
        <v>15707317.797499999</v>
      </c>
    </row>
    <row r="7" spans="1:11" ht="12.75">
      <c r="A7" s="510">
        <v>2</v>
      </c>
      <c r="B7" s="511" t="s">
        <v>829</v>
      </c>
      <c r="C7" s="735"/>
      <c r="D7" s="735"/>
      <c r="E7" s="735"/>
      <c r="F7" s="735"/>
      <c r="G7" s="735"/>
      <c r="H7" s="735"/>
      <c r="I7" s="735"/>
      <c r="J7" s="735"/>
      <c r="K7" s="735"/>
    </row>
    <row r="8" spans="1:11" ht="12.75">
      <c r="A8" s="510">
        <v>3</v>
      </c>
      <c r="B8" s="511" t="s">
        <v>779</v>
      </c>
      <c r="C8" s="735">
        <v>2765748.7973000002</v>
      </c>
      <c r="D8" s="735">
        <v>0</v>
      </c>
      <c r="E8" s="735">
        <v>0</v>
      </c>
      <c r="F8" s="735">
        <v>0</v>
      </c>
      <c r="G8" s="735">
        <v>10962396.620000001</v>
      </c>
      <c r="H8" s="735">
        <v>0</v>
      </c>
      <c r="I8" s="735">
        <v>942447.35090000008</v>
      </c>
      <c r="J8" s="735">
        <v>9968858.1645999998</v>
      </c>
      <c r="K8" s="735">
        <v>10661331.471000001</v>
      </c>
    </row>
    <row r="9" spans="1:11" ht="12.75">
      <c r="A9" s="510">
        <v>4</v>
      </c>
      <c r="B9" s="542" t="s">
        <v>830</v>
      </c>
      <c r="C9" s="735">
        <v>555473.78259999992</v>
      </c>
      <c r="D9" s="735">
        <v>0</v>
      </c>
      <c r="E9" s="735">
        <v>0</v>
      </c>
      <c r="F9" s="735">
        <v>22694.719399999998</v>
      </c>
      <c r="G9" s="735">
        <v>35512570.028200001</v>
      </c>
      <c r="H9" s="735">
        <v>0</v>
      </c>
      <c r="I9" s="735">
        <v>0</v>
      </c>
      <c r="J9" s="735">
        <v>0</v>
      </c>
      <c r="K9" s="735">
        <v>310211.27059999999</v>
      </c>
    </row>
    <row r="10" spans="1:11" ht="12.75">
      <c r="A10" s="510">
        <v>5</v>
      </c>
      <c r="B10" s="562" t="s">
        <v>831</v>
      </c>
      <c r="C10" s="735"/>
      <c r="D10" s="735"/>
      <c r="E10" s="735"/>
      <c r="F10" s="735"/>
      <c r="G10" s="735"/>
      <c r="H10" s="735"/>
      <c r="I10" s="735"/>
      <c r="J10" s="735"/>
      <c r="K10" s="735"/>
    </row>
    <row r="11" spans="1:11" ht="12.75">
      <c r="A11" s="510">
        <v>6</v>
      </c>
      <c r="B11" s="562" t="s">
        <v>832</v>
      </c>
      <c r="C11" s="735">
        <v>0</v>
      </c>
      <c r="D11" s="735">
        <v>0</v>
      </c>
      <c r="E11" s="735">
        <v>0</v>
      </c>
      <c r="F11" s="735">
        <v>0</v>
      </c>
      <c r="G11" s="735">
        <v>120000</v>
      </c>
      <c r="H11" s="735">
        <v>0</v>
      </c>
      <c r="I11" s="735">
        <v>0</v>
      </c>
      <c r="J11" s="735">
        <v>0</v>
      </c>
      <c r="K11" s="735">
        <v>0</v>
      </c>
    </row>
  </sheetData>
  <mergeCells count="1">
    <mergeCell ref="A5:B5"/>
  </mergeCells>
  <conditionalFormatting sqref="A5">
    <cfRule type="duplicateValues" dxfId="6" priority="1"/>
    <cfRule type="duplicateValues" dxfId="5" priority="2"/>
  </conditionalFormatting>
  <conditionalFormatting sqref="A5">
    <cfRule type="duplicateValues" dxfId="4" priority="3"/>
  </conditionalFormatting>
  <pageMargins left="0.25" right="0.25" top="0.75" bottom="0.75" header="0.3" footer="0.3"/>
  <pageSetup scale="3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0"/>
  <sheetViews>
    <sheetView showGridLines="0" topLeftCell="B1" zoomScale="50" zoomScaleNormal="50" workbookViewId="0">
      <selection activeCell="C7" sqref="C7:S19"/>
    </sheetView>
  </sheetViews>
  <sheetFormatPr defaultRowHeight="15"/>
  <cols>
    <col min="1" max="1" width="10" bestFit="1" customWidth="1"/>
    <col min="2" max="2" width="71.7109375" customWidth="1"/>
    <col min="3" max="3" width="10.5703125" bestFit="1" customWidth="1"/>
    <col min="4" max="4" width="13.140625" bestFit="1" customWidth="1"/>
    <col min="5" max="5" width="12.28515625" bestFit="1" customWidth="1"/>
    <col min="6" max="6" width="16.140625" bestFit="1" customWidth="1"/>
    <col min="7" max="7" width="6.42578125" bestFit="1" customWidth="1"/>
    <col min="8" max="8" width="7.42578125" bestFit="1" customWidth="1"/>
    <col min="9" max="9" width="10.5703125" bestFit="1" customWidth="1"/>
    <col min="10" max="10" width="13.140625" bestFit="1" customWidth="1"/>
    <col min="11" max="11" width="12.28515625" bestFit="1" customWidth="1"/>
    <col min="12" max="12" width="16.140625" bestFit="1" customWidth="1"/>
    <col min="13" max="13" width="6.42578125" bestFit="1" customWidth="1"/>
    <col min="14" max="14" width="7.42578125" bestFit="1" customWidth="1"/>
    <col min="15" max="15" width="18" bestFit="1" customWidth="1"/>
    <col min="16" max="16" width="48" bestFit="1" customWidth="1"/>
    <col min="17" max="17" width="45.85546875" bestFit="1" customWidth="1"/>
    <col min="18" max="18" width="48" bestFit="1" customWidth="1"/>
    <col min="19" max="19" width="44.42578125" bestFit="1" customWidth="1"/>
  </cols>
  <sheetData>
    <row r="1" spans="1:19">
      <c r="A1" s="494" t="s">
        <v>188</v>
      </c>
      <c r="B1" s="419" t="str">
        <f>Info!C2</f>
        <v>სს "ვითიბი ბანკი ჯორჯია"</v>
      </c>
    </row>
    <row r="2" spans="1:19">
      <c r="A2" s="496" t="s">
        <v>189</v>
      </c>
      <c r="B2" s="498">
        <f>'1. key ratios'!B2</f>
        <v>44926</v>
      </c>
    </row>
    <row r="3" spans="1:19">
      <c r="A3" s="497" t="s">
        <v>958</v>
      </c>
      <c r="B3" s="495"/>
    </row>
    <row r="4" spans="1:19">
      <c r="A4" s="497"/>
      <c r="B4" s="495"/>
    </row>
    <row r="5" spans="1:19" ht="24" customHeight="1">
      <c r="A5" s="860" t="s">
        <v>988</v>
      </c>
      <c r="B5" s="860"/>
      <c r="C5" s="862" t="s">
        <v>782</v>
      </c>
      <c r="D5" s="862"/>
      <c r="E5" s="862"/>
      <c r="F5" s="862"/>
      <c r="G5" s="862"/>
      <c r="H5" s="862"/>
      <c r="I5" s="862" t="s">
        <v>996</v>
      </c>
      <c r="J5" s="862"/>
      <c r="K5" s="862"/>
      <c r="L5" s="862"/>
      <c r="M5" s="862"/>
      <c r="N5" s="862"/>
      <c r="O5" s="861" t="s">
        <v>984</v>
      </c>
      <c r="P5" s="861" t="s">
        <v>991</v>
      </c>
      <c r="Q5" s="861" t="s">
        <v>990</v>
      </c>
      <c r="R5" s="861" t="s">
        <v>995</v>
      </c>
      <c r="S5" s="861" t="s">
        <v>985</v>
      </c>
    </row>
    <row r="6" spans="1:19" ht="36" customHeight="1">
      <c r="A6" s="860"/>
      <c r="B6" s="860"/>
      <c r="C6" s="634"/>
      <c r="D6" s="556" t="s">
        <v>813</v>
      </c>
      <c r="E6" s="556" t="s">
        <v>814</v>
      </c>
      <c r="F6" s="556" t="s">
        <v>815</v>
      </c>
      <c r="G6" s="556" t="s">
        <v>816</v>
      </c>
      <c r="H6" s="556" t="s">
        <v>817</v>
      </c>
      <c r="I6" s="634"/>
      <c r="J6" s="556" t="s">
        <v>813</v>
      </c>
      <c r="K6" s="556" t="s">
        <v>814</v>
      </c>
      <c r="L6" s="556" t="s">
        <v>815</v>
      </c>
      <c r="M6" s="556" t="s">
        <v>816</v>
      </c>
      <c r="N6" s="556" t="s">
        <v>817</v>
      </c>
      <c r="O6" s="861"/>
      <c r="P6" s="861"/>
      <c r="Q6" s="861"/>
      <c r="R6" s="861"/>
      <c r="S6" s="861"/>
    </row>
    <row r="7" spans="1:19">
      <c r="A7" s="622">
        <v>1</v>
      </c>
      <c r="B7" s="623" t="s">
        <v>959</v>
      </c>
      <c r="C7" s="624">
        <v>213896.44019999998</v>
      </c>
      <c r="D7" s="624">
        <v>213896.44019999998</v>
      </c>
      <c r="E7" s="624">
        <v>0</v>
      </c>
      <c r="F7" s="624">
        <v>0</v>
      </c>
      <c r="G7" s="624">
        <v>0</v>
      </c>
      <c r="H7" s="624">
        <v>0</v>
      </c>
      <c r="I7" s="624">
        <v>4277.9342999999999</v>
      </c>
      <c r="J7" s="624">
        <v>4277.9342999999999</v>
      </c>
      <c r="K7" s="624">
        <v>0</v>
      </c>
      <c r="L7" s="624">
        <v>0</v>
      </c>
      <c r="M7" s="624">
        <v>0</v>
      </c>
      <c r="N7" s="624">
        <v>0</v>
      </c>
      <c r="O7" s="736">
        <v>5</v>
      </c>
      <c r="P7" s="736">
        <v>0</v>
      </c>
      <c r="Q7" s="736">
        <v>0</v>
      </c>
      <c r="R7" s="736">
        <v>7.7780340263933032E-2</v>
      </c>
      <c r="S7" s="736">
        <v>58.704424732083304</v>
      </c>
    </row>
    <row r="8" spans="1:19">
      <c r="A8" s="622">
        <v>2</v>
      </c>
      <c r="B8" s="625" t="s">
        <v>960</v>
      </c>
      <c r="C8" s="624">
        <v>1174925.8599999999</v>
      </c>
      <c r="D8" s="624">
        <v>803112.55999999982</v>
      </c>
      <c r="E8" s="624">
        <v>67528.34</v>
      </c>
      <c r="F8" s="624">
        <v>72163.040000000008</v>
      </c>
      <c r="G8" s="624">
        <v>35851.81</v>
      </c>
      <c r="H8" s="624">
        <v>196270.11</v>
      </c>
      <c r="I8" s="624">
        <v>258660.02</v>
      </c>
      <c r="J8" s="624">
        <v>16062.220000000001</v>
      </c>
      <c r="K8" s="624">
        <v>6752.85</v>
      </c>
      <c r="L8" s="624">
        <v>21648.920000000002</v>
      </c>
      <c r="M8" s="624">
        <v>17925.920000000002</v>
      </c>
      <c r="N8" s="624">
        <v>196270.11</v>
      </c>
      <c r="O8" s="736">
        <v>229</v>
      </c>
      <c r="P8" s="736">
        <v>0.15</v>
      </c>
      <c r="Q8" s="736">
        <v>0.16070399999999999</v>
      </c>
      <c r="R8" s="736">
        <v>0.16329424768980749</v>
      </c>
      <c r="S8" s="736">
        <v>20.21713645004715</v>
      </c>
    </row>
    <row r="9" spans="1:19">
      <c r="A9" s="622">
        <v>3</v>
      </c>
      <c r="B9" s="625" t="s">
        <v>961</v>
      </c>
      <c r="C9" s="624">
        <v>595.29</v>
      </c>
      <c r="D9" s="624">
        <v>295.29000000000002</v>
      </c>
      <c r="E9" s="624">
        <v>0</v>
      </c>
      <c r="F9" s="624">
        <v>300</v>
      </c>
      <c r="G9" s="624">
        <v>0</v>
      </c>
      <c r="H9" s="624">
        <v>0</v>
      </c>
      <c r="I9" s="624">
        <v>95.91</v>
      </c>
      <c r="J9" s="624">
        <v>5.91</v>
      </c>
      <c r="K9" s="624">
        <v>0</v>
      </c>
      <c r="L9" s="624">
        <v>90</v>
      </c>
      <c r="M9" s="624">
        <v>0</v>
      </c>
      <c r="N9" s="624">
        <v>0</v>
      </c>
      <c r="O9" s="736">
        <v>3</v>
      </c>
      <c r="P9" s="736" t="s">
        <v>1006</v>
      </c>
      <c r="Q9" s="736" t="s">
        <v>1006</v>
      </c>
      <c r="R9" s="736">
        <v>0</v>
      </c>
      <c r="S9" s="736">
        <v>0.6364137749357881</v>
      </c>
    </row>
    <row r="10" spans="1:19">
      <c r="A10" s="622">
        <v>4</v>
      </c>
      <c r="B10" s="625" t="s">
        <v>962</v>
      </c>
      <c r="C10" s="624">
        <v>0</v>
      </c>
      <c r="D10" s="624">
        <v>0</v>
      </c>
      <c r="E10" s="624">
        <v>0</v>
      </c>
      <c r="F10" s="624">
        <v>0</v>
      </c>
      <c r="G10" s="624">
        <v>0</v>
      </c>
      <c r="H10" s="624">
        <v>0</v>
      </c>
      <c r="I10" s="624">
        <v>0</v>
      </c>
      <c r="J10" s="624">
        <v>0</v>
      </c>
      <c r="K10" s="624">
        <v>0</v>
      </c>
      <c r="L10" s="624">
        <v>0</v>
      </c>
      <c r="M10" s="624">
        <v>0</v>
      </c>
      <c r="N10" s="624">
        <v>0</v>
      </c>
      <c r="O10" s="736">
        <v>0</v>
      </c>
      <c r="P10" s="736" t="s">
        <v>1006</v>
      </c>
      <c r="Q10" s="736" t="s">
        <v>1006</v>
      </c>
      <c r="R10" s="736">
        <v>0</v>
      </c>
      <c r="S10" s="736">
        <v>0</v>
      </c>
    </row>
    <row r="11" spans="1:19">
      <c r="A11" s="622">
        <v>5</v>
      </c>
      <c r="B11" s="625" t="s">
        <v>963</v>
      </c>
      <c r="C11" s="624">
        <v>0</v>
      </c>
      <c r="D11" s="624">
        <v>0</v>
      </c>
      <c r="E11" s="624">
        <v>0</v>
      </c>
      <c r="F11" s="624">
        <v>0</v>
      </c>
      <c r="G11" s="624">
        <v>0</v>
      </c>
      <c r="H11" s="624">
        <v>0</v>
      </c>
      <c r="I11" s="624">
        <v>0</v>
      </c>
      <c r="J11" s="624">
        <v>0</v>
      </c>
      <c r="K11" s="624">
        <v>0</v>
      </c>
      <c r="L11" s="624">
        <v>0</v>
      </c>
      <c r="M11" s="624">
        <v>0</v>
      </c>
      <c r="N11" s="624">
        <v>0</v>
      </c>
      <c r="O11" s="736">
        <v>0</v>
      </c>
      <c r="P11" s="736">
        <v>0</v>
      </c>
      <c r="Q11" s="736">
        <v>0</v>
      </c>
      <c r="R11" s="736">
        <v>0</v>
      </c>
      <c r="S11" s="736">
        <v>0</v>
      </c>
    </row>
    <row r="12" spans="1:19">
      <c r="A12" s="622">
        <v>6</v>
      </c>
      <c r="B12" s="625" t="s">
        <v>964</v>
      </c>
      <c r="C12" s="624">
        <v>0</v>
      </c>
      <c r="D12" s="624">
        <v>0</v>
      </c>
      <c r="E12" s="624">
        <v>0</v>
      </c>
      <c r="F12" s="624">
        <v>0</v>
      </c>
      <c r="G12" s="624">
        <v>0</v>
      </c>
      <c r="H12" s="624">
        <v>0</v>
      </c>
      <c r="I12" s="624">
        <v>0</v>
      </c>
      <c r="J12" s="624">
        <v>0</v>
      </c>
      <c r="K12" s="624">
        <v>0</v>
      </c>
      <c r="L12" s="624">
        <v>0</v>
      </c>
      <c r="M12" s="624">
        <v>0</v>
      </c>
      <c r="N12" s="624">
        <v>0</v>
      </c>
      <c r="O12" s="736">
        <v>0</v>
      </c>
      <c r="P12" s="736">
        <v>0</v>
      </c>
      <c r="Q12" s="736">
        <v>0</v>
      </c>
      <c r="R12" s="736">
        <v>0</v>
      </c>
      <c r="S12" s="736">
        <v>0</v>
      </c>
    </row>
    <row r="13" spans="1:19">
      <c r="A13" s="622">
        <v>7</v>
      </c>
      <c r="B13" s="625" t="s">
        <v>965</v>
      </c>
      <c r="C13" s="624">
        <v>10219363.798799999</v>
      </c>
      <c r="D13" s="624">
        <v>9185766.1032999977</v>
      </c>
      <c r="E13" s="624">
        <v>928529.39540000004</v>
      </c>
      <c r="F13" s="624">
        <v>105068.30009999999</v>
      </c>
      <c r="G13" s="624">
        <v>0</v>
      </c>
      <c r="H13" s="624">
        <v>0</v>
      </c>
      <c r="I13" s="624">
        <v>308088.82539999997</v>
      </c>
      <c r="J13" s="624">
        <v>183715.37940000001</v>
      </c>
      <c r="K13" s="624">
        <v>92852.944499999983</v>
      </c>
      <c r="L13" s="624">
        <v>31520.501500000002</v>
      </c>
      <c r="M13" s="624">
        <v>0</v>
      </c>
      <c r="N13" s="624">
        <v>0</v>
      </c>
      <c r="O13" s="736">
        <v>170</v>
      </c>
      <c r="P13" s="736">
        <v>0</v>
      </c>
      <c r="Q13" s="736">
        <v>0</v>
      </c>
      <c r="R13" s="736">
        <v>8.3788624287995911E-2</v>
      </c>
      <c r="S13" s="736">
        <v>125.62046674111322</v>
      </c>
    </row>
    <row r="14" spans="1:19">
      <c r="A14" s="636">
        <v>7.1</v>
      </c>
      <c r="B14" s="626" t="s">
        <v>966</v>
      </c>
      <c r="C14" s="624">
        <v>10043726.4057</v>
      </c>
      <c r="D14" s="624">
        <v>9010128.7101999987</v>
      </c>
      <c r="E14" s="624">
        <v>928529.39540000004</v>
      </c>
      <c r="F14" s="624">
        <v>105068.30009999999</v>
      </c>
      <c r="G14" s="624">
        <v>0</v>
      </c>
      <c r="H14" s="624">
        <v>0</v>
      </c>
      <c r="I14" s="624">
        <v>304576.07929999998</v>
      </c>
      <c r="J14" s="624">
        <v>180202.63330000002</v>
      </c>
      <c r="K14" s="624">
        <v>92852.944499999983</v>
      </c>
      <c r="L14" s="624">
        <v>31520.501500000002</v>
      </c>
      <c r="M14" s="624">
        <v>0</v>
      </c>
      <c r="N14" s="624">
        <v>0</v>
      </c>
      <c r="O14" s="736">
        <v>167</v>
      </c>
      <c r="P14" s="736">
        <v>0</v>
      </c>
      <c r="Q14" s="736">
        <v>0</v>
      </c>
      <c r="R14" s="736">
        <v>8.3544684841653505E-2</v>
      </c>
      <c r="S14" s="736">
        <v>124.69160295634568</v>
      </c>
    </row>
    <row r="15" spans="1:19" ht="25.5">
      <c r="A15" s="636">
        <v>7.2</v>
      </c>
      <c r="B15" s="626" t="s">
        <v>967</v>
      </c>
      <c r="C15" s="624">
        <v>175637.39309999999</v>
      </c>
      <c r="D15" s="624">
        <v>175637.39309999999</v>
      </c>
      <c r="E15" s="624">
        <v>0</v>
      </c>
      <c r="F15" s="624">
        <v>0</v>
      </c>
      <c r="G15" s="624">
        <v>0</v>
      </c>
      <c r="H15" s="624">
        <v>0</v>
      </c>
      <c r="I15" s="624">
        <v>3512.7461000000003</v>
      </c>
      <c r="J15" s="624">
        <v>3512.7461000000003</v>
      </c>
      <c r="K15" s="624">
        <v>0</v>
      </c>
      <c r="L15" s="624">
        <v>0</v>
      </c>
      <c r="M15" s="624">
        <v>0</v>
      </c>
      <c r="N15" s="624">
        <v>0</v>
      </c>
      <c r="O15" s="736">
        <v>3</v>
      </c>
      <c r="P15" s="736" t="s">
        <v>1006</v>
      </c>
      <c r="Q15" s="736" t="s">
        <v>1006</v>
      </c>
      <c r="R15" s="736">
        <v>9.7738165529627191E-2</v>
      </c>
      <c r="S15" s="736">
        <v>178.73702442684672</v>
      </c>
    </row>
    <row r="16" spans="1:19">
      <c r="A16" s="636">
        <v>7.3</v>
      </c>
      <c r="B16" s="626" t="s">
        <v>968</v>
      </c>
      <c r="C16" s="624"/>
      <c r="D16" s="624"/>
      <c r="E16" s="624"/>
      <c r="F16" s="624"/>
      <c r="G16" s="624"/>
      <c r="H16" s="624"/>
      <c r="I16" s="624"/>
      <c r="J16" s="624"/>
      <c r="K16" s="624"/>
      <c r="L16" s="624"/>
      <c r="M16" s="624"/>
      <c r="N16" s="624"/>
      <c r="O16" s="736"/>
      <c r="P16" s="736" t="s">
        <v>1006</v>
      </c>
      <c r="Q16" s="736" t="s">
        <v>1006</v>
      </c>
      <c r="R16" s="736"/>
      <c r="S16" s="736"/>
    </row>
    <row r="17" spans="1:19">
      <c r="A17" s="622">
        <v>8</v>
      </c>
      <c r="B17" s="625" t="s">
        <v>969</v>
      </c>
      <c r="C17" s="624">
        <v>30249.690000000006</v>
      </c>
      <c r="D17" s="624">
        <v>0</v>
      </c>
      <c r="E17" s="624">
        <v>0</v>
      </c>
      <c r="F17" s="624">
        <v>0</v>
      </c>
      <c r="G17" s="624">
        <v>30249.690000000006</v>
      </c>
      <c r="H17" s="624">
        <v>0</v>
      </c>
      <c r="I17" s="624">
        <v>15124.9</v>
      </c>
      <c r="J17" s="624">
        <v>0</v>
      </c>
      <c r="K17" s="624">
        <v>0</v>
      </c>
      <c r="L17" s="624">
        <v>0</v>
      </c>
      <c r="M17" s="624">
        <v>15124.9</v>
      </c>
      <c r="N17" s="624">
        <v>0</v>
      </c>
      <c r="O17" s="736">
        <v>20</v>
      </c>
      <c r="P17" s="736">
        <v>0</v>
      </c>
      <c r="Q17" s="736">
        <v>0</v>
      </c>
      <c r="R17" s="736">
        <v>0.19396107199776258</v>
      </c>
      <c r="S17" s="736">
        <v>0</v>
      </c>
    </row>
    <row r="18" spans="1:19">
      <c r="A18" s="627">
        <v>9</v>
      </c>
      <c r="B18" s="628" t="s">
        <v>970</v>
      </c>
      <c r="C18" s="629">
        <v>0</v>
      </c>
      <c r="D18" s="629">
        <v>0</v>
      </c>
      <c r="E18" s="629">
        <v>0</v>
      </c>
      <c r="F18" s="629">
        <v>0</v>
      </c>
      <c r="G18" s="629">
        <v>0</v>
      </c>
      <c r="H18" s="629">
        <v>0</v>
      </c>
      <c r="I18" s="629">
        <v>0</v>
      </c>
      <c r="J18" s="629">
        <v>0</v>
      </c>
      <c r="K18" s="629">
        <v>0</v>
      </c>
      <c r="L18" s="629">
        <v>0</v>
      </c>
      <c r="M18" s="629">
        <v>0</v>
      </c>
      <c r="N18" s="629">
        <v>0</v>
      </c>
      <c r="O18" s="737">
        <v>0</v>
      </c>
      <c r="P18" s="737">
        <v>0</v>
      </c>
      <c r="Q18" s="737">
        <v>0</v>
      </c>
      <c r="R18" s="737">
        <v>0</v>
      </c>
      <c r="S18" s="737">
        <v>0</v>
      </c>
    </row>
    <row r="19" spans="1:19">
      <c r="A19" s="630">
        <v>10</v>
      </c>
      <c r="B19" s="631" t="s">
        <v>989</v>
      </c>
      <c r="C19" s="624">
        <v>11639031.078999998</v>
      </c>
      <c r="D19" s="624">
        <v>10203070.393499998</v>
      </c>
      <c r="E19" s="624">
        <v>996057.73540000001</v>
      </c>
      <c r="F19" s="624">
        <v>177531.3401</v>
      </c>
      <c r="G19" s="624">
        <v>66101.5</v>
      </c>
      <c r="H19" s="624">
        <v>196270.11</v>
      </c>
      <c r="I19" s="624">
        <v>586247.58970000001</v>
      </c>
      <c r="J19" s="624">
        <v>204061.4437</v>
      </c>
      <c r="K19" s="624">
        <v>99605.794499999989</v>
      </c>
      <c r="L19" s="624">
        <v>53259.421500000004</v>
      </c>
      <c r="M19" s="624">
        <v>33050.82</v>
      </c>
      <c r="N19" s="624">
        <v>196270.11</v>
      </c>
      <c r="O19" s="736">
        <v>427</v>
      </c>
      <c r="P19" s="736">
        <v>0.15</v>
      </c>
      <c r="Q19" s="736">
        <v>0.16070399999999999</v>
      </c>
      <c r="R19" s="736">
        <v>9.1986116467350054E-2</v>
      </c>
      <c r="S19" s="736">
        <v>113.41768262304151</v>
      </c>
    </row>
    <row r="20" spans="1:19" ht="25.5">
      <c r="A20" s="636">
        <v>10.1</v>
      </c>
      <c r="B20" s="626" t="s">
        <v>994</v>
      </c>
      <c r="C20" s="624"/>
      <c r="D20" s="624"/>
      <c r="E20" s="624"/>
      <c r="F20" s="624"/>
      <c r="G20" s="624"/>
      <c r="H20" s="624"/>
      <c r="I20" s="624"/>
      <c r="J20" s="624"/>
      <c r="K20" s="624"/>
      <c r="L20" s="624"/>
      <c r="M20" s="624"/>
      <c r="N20" s="624"/>
      <c r="O20" s="624"/>
      <c r="P20" s="624" t="s">
        <v>1006</v>
      </c>
      <c r="Q20" s="624" t="s">
        <v>1006</v>
      </c>
      <c r="R20" s="624"/>
      <c r="S20" s="624"/>
    </row>
  </sheetData>
  <mergeCells count="8">
    <mergeCell ref="A5:B6"/>
    <mergeCell ref="S5:S6"/>
    <mergeCell ref="R5:R6"/>
    <mergeCell ref="Q5:Q6"/>
    <mergeCell ref="P5:P6"/>
    <mergeCell ref="C5:H5"/>
    <mergeCell ref="I5:N5"/>
    <mergeCell ref="O5:O6"/>
  </mergeCells>
  <pageMargins left="0.25" right="0.25" top="0.75" bottom="0.75" header="0.3" footer="0.3"/>
  <pageSetup paperSize="9" scale="3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pageSetUpPr fitToPage="1"/>
  </sheetPr>
  <dimension ref="A1:H43"/>
  <sheetViews>
    <sheetView zoomScale="80" zoomScaleNormal="80" workbookViewId="0">
      <pane xSplit="1" ySplit="5" topLeftCell="B6" activePane="bottomRight" state="frozen"/>
      <selection pane="topRight" activeCell="B1" sqref="B1"/>
      <selection pane="bottomLeft" activeCell="A5" sqref="A5"/>
      <selection pane="bottomRight" activeCell="C7" sqref="C7:H41"/>
    </sheetView>
  </sheetViews>
  <sheetFormatPr defaultRowHeight="15"/>
  <cols>
    <col min="1" max="1" width="9.5703125" style="2" bestFit="1" customWidth="1"/>
    <col min="2" max="2" width="55.140625" style="2" bestFit="1" customWidth="1"/>
    <col min="3" max="3" width="14.28515625" style="2" bestFit="1" customWidth="1"/>
    <col min="4" max="4" width="13.28515625" style="2" customWidth="1"/>
    <col min="5" max="5" width="14.5703125" style="2" customWidth="1"/>
    <col min="6" max="6" width="14.28515625" style="2" bestFit="1" customWidth="1"/>
    <col min="7" max="7" width="13.7109375" style="2" customWidth="1"/>
    <col min="8" max="8" width="14.5703125" style="2" customWidth="1"/>
  </cols>
  <sheetData>
    <row r="1" spans="1:8" ht="15.75">
      <c r="A1" s="17" t="s">
        <v>188</v>
      </c>
      <c r="B1" s="326" t="str">
        <f>Info!C2</f>
        <v>სს "ვითიბი ბანკი ჯორჯია"</v>
      </c>
    </row>
    <row r="2" spans="1:8" ht="15.75">
      <c r="A2" s="17" t="s">
        <v>189</v>
      </c>
      <c r="B2" s="451">
        <f>'1. key ratios'!B2</f>
        <v>44926</v>
      </c>
    </row>
    <row r="3" spans="1:8" ht="15.75">
      <c r="A3" s="17"/>
    </row>
    <row r="4" spans="1:8" ht="16.5" thickBot="1">
      <c r="A4" s="30" t="s">
        <v>405</v>
      </c>
      <c r="B4" s="68" t="s">
        <v>243</v>
      </c>
      <c r="C4" s="30"/>
      <c r="D4" s="31"/>
      <c r="E4" s="31"/>
      <c r="F4" s="32"/>
      <c r="G4" s="32"/>
      <c r="H4" s="33" t="s">
        <v>93</v>
      </c>
    </row>
    <row r="5" spans="1:8" ht="15.75">
      <c r="A5" s="34"/>
      <c r="B5" s="35"/>
      <c r="C5" s="754" t="s">
        <v>194</v>
      </c>
      <c r="D5" s="755"/>
      <c r="E5" s="756"/>
      <c r="F5" s="754" t="s">
        <v>195</v>
      </c>
      <c r="G5" s="755"/>
      <c r="H5" s="757"/>
    </row>
    <row r="6" spans="1:8" ht="15.75">
      <c r="A6" s="36" t="s">
        <v>26</v>
      </c>
      <c r="B6" s="37" t="s">
        <v>153</v>
      </c>
      <c r="C6" s="38" t="s">
        <v>27</v>
      </c>
      <c r="D6" s="38" t="s">
        <v>94</v>
      </c>
      <c r="E6" s="38" t="s">
        <v>68</v>
      </c>
      <c r="F6" s="38" t="s">
        <v>27</v>
      </c>
      <c r="G6" s="38" t="s">
        <v>94</v>
      </c>
      <c r="H6" s="39" t="s">
        <v>68</v>
      </c>
    </row>
    <row r="7" spans="1:8" ht="15.75">
      <c r="A7" s="36">
        <v>1</v>
      </c>
      <c r="B7" s="40" t="s">
        <v>154</v>
      </c>
      <c r="C7" s="229">
        <v>60947659</v>
      </c>
      <c r="D7" s="229">
        <v>38767687</v>
      </c>
      <c r="E7" s="230">
        <v>99715346</v>
      </c>
      <c r="F7" s="231">
        <v>39758747</v>
      </c>
      <c r="G7" s="232">
        <v>21032490</v>
      </c>
      <c r="H7" s="233">
        <v>60791237</v>
      </c>
    </row>
    <row r="8" spans="1:8" ht="15.75">
      <c r="A8" s="36">
        <v>2</v>
      </c>
      <c r="B8" s="40" t="s">
        <v>155</v>
      </c>
      <c r="C8" s="229">
        <v>351</v>
      </c>
      <c r="D8" s="229">
        <v>0</v>
      </c>
      <c r="E8" s="230">
        <v>351</v>
      </c>
      <c r="F8" s="231">
        <v>34682959</v>
      </c>
      <c r="G8" s="232">
        <v>253262802</v>
      </c>
      <c r="H8" s="233">
        <v>287945761</v>
      </c>
    </row>
    <row r="9" spans="1:8" ht="15.75">
      <c r="A9" s="36">
        <v>3</v>
      </c>
      <c r="B9" s="40" t="s">
        <v>156</v>
      </c>
      <c r="C9" s="229">
        <v>0</v>
      </c>
      <c r="D9" s="229">
        <v>6393896</v>
      </c>
      <c r="E9" s="230">
        <v>6393896</v>
      </c>
      <c r="F9" s="231">
        <v>84597</v>
      </c>
      <c r="G9" s="232">
        <v>44555024</v>
      </c>
      <c r="H9" s="233">
        <v>44639621</v>
      </c>
    </row>
    <row r="10" spans="1:8" ht="15.75">
      <c r="A10" s="36">
        <v>4</v>
      </c>
      <c r="B10" s="40" t="s">
        <v>185</v>
      </c>
      <c r="C10" s="229">
        <v>0</v>
      </c>
      <c r="D10" s="229">
        <v>0</v>
      </c>
      <c r="E10" s="230">
        <v>0</v>
      </c>
      <c r="F10" s="231">
        <v>0</v>
      </c>
      <c r="G10" s="232">
        <v>0</v>
      </c>
      <c r="H10" s="233">
        <v>0</v>
      </c>
    </row>
    <row r="11" spans="1:8" ht="15.75">
      <c r="A11" s="36">
        <v>5</v>
      </c>
      <c r="B11" s="40" t="s">
        <v>157</v>
      </c>
      <c r="C11" s="229">
        <v>4857860</v>
      </c>
      <c r="D11" s="229">
        <v>0</v>
      </c>
      <c r="E11" s="230">
        <v>4857860</v>
      </c>
      <c r="F11" s="231">
        <v>153032629</v>
      </c>
      <c r="G11" s="232">
        <v>0</v>
      </c>
      <c r="H11" s="233">
        <v>153032629</v>
      </c>
    </row>
    <row r="12" spans="1:8" ht="15.75">
      <c r="A12" s="36">
        <v>6.1</v>
      </c>
      <c r="B12" s="41" t="s">
        <v>158</v>
      </c>
      <c r="C12" s="229">
        <v>115055097.09</v>
      </c>
      <c r="D12" s="229">
        <v>138273839.0693</v>
      </c>
      <c r="E12" s="230">
        <v>253328936.1593</v>
      </c>
      <c r="F12" s="231">
        <v>893891776.00000131</v>
      </c>
      <c r="G12" s="232">
        <v>657992598.74329185</v>
      </c>
      <c r="H12" s="233">
        <v>1551884374.7432933</v>
      </c>
    </row>
    <row r="13" spans="1:8" ht="15.75">
      <c r="A13" s="36">
        <v>6.2</v>
      </c>
      <c r="B13" s="41" t="s">
        <v>159</v>
      </c>
      <c r="C13" s="229">
        <v>-7793985.700000003</v>
      </c>
      <c r="D13" s="229">
        <v>-12124026.728700001</v>
      </c>
      <c r="E13" s="230">
        <v>-19918012.428700004</v>
      </c>
      <c r="F13" s="231">
        <v>-52300461.633394435</v>
      </c>
      <c r="G13" s="232">
        <v>-50134269.528259501</v>
      </c>
      <c r="H13" s="233">
        <v>-102434731.16165394</v>
      </c>
    </row>
    <row r="14" spans="1:8" ht="15.75">
      <c r="A14" s="36">
        <v>6</v>
      </c>
      <c r="B14" s="40" t="s">
        <v>160</v>
      </c>
      <c r="C14" s="230">
        <v>107261111.39</v>
      </c>
      <c r="D14" s="230">
        <v>126149812.3406</v>
      </c>
      <c r="E14" s="230">
        <v>233410923.7306</v>
      </c>
      <c r="F14" s="230">
        <v>841591314.36660683</v>
      </c>
      <c r="G14" s="230">
        <v>607858329.21503234</v>
      </c>
      <c r="H14" s="233">
        <v>1449449643.5816393</v>
      </c>
    </row>
    <row r="15" spans="1:8" ht="15.75">
      <c r="A15" s="36">
        <v>7</v>
      </c>
      <c r="B15" s="40" t="s">
        <v>161</v>
      </c>
      <c r="C15" s="229">
        <v>1508596</v>
      </c>
      <c r="D15" s="229">
        <v>744556</v>
      </c>
      <c r="E15" s="230">
        <v>2253152</v>
      </c>
      <c r="F15" s="231">
        <v>17741732</v>
      </c>
      <c r="G15" s="232">
        <v>4879781</v>
      </c>
      <c r="H15" s="233">
        <v>22621513</v>
      </c>
    </row>
    <row r="16" spans="1:8" ht="15.75">
      <c r="A16" s="36">
        <v>8</v>
      </c>
      <c r="B16" s="40" t="s">
        <v>162</v>
      </c>
      <c r="C16" s="229">
        <v>14742205.93</v>
      </c>
      <c r="D16" s="229" t="s">
        <v>1011</v>
      </c>
      <c r="E16" s="230">
        <v>14742205.93</v>
      </c>
      <c r="F16" s="231">
        <v>17784135.5</v>
      </c>
      <c r="G16" s="232" t="s">
        <v>1011</v>
      </c>
      <c r="H16" s="233">
        <v>17784135.5</v>
      </c>
    </row>
    <row r="17" spans="1:8" ht="15.75">
      <c r="A17" s="36">
        <v>9</v>
      </c>
      <c r="B17" s="40" t="s">
        <v>163</v>
      </c>
      <c r="C17" s="229">
        <v>54000</v>
      </c>
      <c r="D17" s="229">
        <v>0</v>
      </c>
      <c r="E17" s="230">
        <v>54000</v>
      </c>
      <c r="F17" s="231">
        <v>54000</v>
      </c>
      <c r="G17" s="232">
        <v>0</v>
      </c>
      <c r="H17" s="233">
        <v>54000</v>
      </c>
    </row>
    <row r="18" spans="1:8" ht="15.75">
      <c r="A18" s="36">
        <v>10</v>
      </c>
      <c r="B18" s="40" t="s">
        <v>164</v>
      </c>
      <c r="C18" s="229">
        <v>55400277</v>
      </c>
      <c r="D18" s="229" t="s">
        <v>1011</v>
      </c>
      <c r="E18" s="230">
        <v>55400277</v>
      </c>
      <c r="F18" s="231">
        <v>72123235</v>
      </c>
      <c r="G18" s="232" t="s">
        <v>1011</v>
      </c>
      <c r="H18" s="233">
        <v>72123235</v>
      </c>
    </row>
    <row r="19" spans="1:8" ht="15.75">
      <c r="A19" s="36">
        <v>11</v>
      </c>
      <c r="B19" s="40" t="s">
        <v>165</v>
      </c>
      <c r="C19" s="229">
        <v>8359241.3438999997</v>
      </c>
      <c r="D19" s="229">
        <v>4862498.8758000005</v>
      </c>
      <c r="E19" s="230">
        <v>13221740.219700001</v>
      </c>
      <c r="F19" s="231">
        <v>32802167.710000001</v>
      </c>
      <c r="G19" s="232">
        <v>4379569.84</v>
      </c>
      <c r="H19" s="233">
        <v>37181737.549999997</v>
      </c>
    </row>
    <row r="20" spans="1:8" ht="15.75">
      <c r="A20" s="36">
        <v>12</v>
      </c>
      <c r="B20" s="42" t="s">
        <v>166</v>
      </c>
      <c r="C20" s="230">
        <v>253131301.66389999</v>
      </c>
      <c r="D20" s="230">
        <v>176918450.21640003</v>
      </c>
      <c r="E20" s="230">
        <v>430049751.88030005</v>
      </c>
      <c r="F20" s="230">
        <v>1209655516.5766068</v>
      </c>
      <c r="G20" s="230">
        <v>935967996.05503237</v>
      </c>
      <c r="H20" s="233">
        <v>2145623512.631639</v>
      </c>
    </row>
    <row r="21" spans="1:8" ht="15.75">
      <c r="A21" s="36"/>
      <c r="B21" s="37" t="s">
        <v>183</v>
      </c>
      <c r="C21" s="234"/>
      <c r="D21" s="234"/>
      <c r="E21" s="234"/>
      <c r="F21" s="235"/>
      <c r="G21" s="236"/>
      <c r="H21" s="237"/>
    </row>
    <row r="22" spans="1:8" ht="15.75">
      <c r="A22" s="36">
        <v>13</v>
      </c>
      <c r="B22" s="40" t="s">
        <v>167</v>
      </c>
      <c r="C22" s="229">
        <v>679</v>
      </c>
      <c r="D22" s="229">
        <v>284172</v>
      </c>
      <c r="E22" s="230">
        <v>284851</v>
      </c>
      <c r="F22" s="231">
        <v>23358995</v>
      </c>
      <c r="G22" s="232">
        <v>13692440</v>
      </c>
      <c r="H22" s="233">
        <v>37051435</v>
      </c>
    </row>
    <row r="23" spans="1:8" ht="15.75">
      <c r="A23" s="36">
        <v>14</v>
      </c>
      <c r="B23" s="40" t="s">
        <v>168</v>
      </c>
      <c r="C23" s="229">
        <v>17137092</v>
      </c>
      <c r="D23" s="229">
        <v>965365</v>
      </c>
      <c r="E23" s="230">
        <v>18102457</v>
      </c>
      <c r="F23" s="231">
        <v>169512791</v>
      </c>
      <c r="G23" s="232">
        <v>236175359</v>
      </c>
      <c r="H23" s="233">
        <v>405688150</v>
      </c>
    </row>
    <row r="24" spans="1:8" ht="15.75">
      <c r="A24" s="36">
        <v>15</v>
      </c>
      <c r="B24" s="40" t="s">
        <v>169</v>
      </c>
      <c r="C24" s="229">
        <v>3667491</v>
      </c>
      <c r="D24" s="229">
        <v>186759</v>
      </c>
      <c r="E24" s="230">
        <v>3854250</v>
      </c>
      <c r="F24" s="231">
        <v>118873771</v>
      </c>
      <c r="G24" s="232">
        <v>107576249</v>
      </c>
      <c r="H24" s="233">
        <v>226450020</v>
      </c>
    </row>
    <row r="25" spans="1:8" ht="15.75">
      <c r="A25" s="36">
        <v>16</v>
      </c>
      <c r="B25" s="40" t="s">
        <v>170</v>
      </c>
      <c r="C25" s="229">
        <v>2938439</v>
      </c>
      <c r="D25" s="229">
        <v>2561668</v>
      </c>
      <c r="E25" s="230">
        <v>5500107</v>
      </c>
      <c r="F25" s="231">
        <v>441040432</v>
      </c>
      <c r="G25" s="232">
        <v>452679828</v>
      </c>
      <c r="H25" s="233">
        <v>893720260</v>
      </c>
    </row>
    <row r="26" spans="1:8" ht="15.75">
      <c r="A26" s="36">
        <v>17</v>
      </c>
      <c r="B26" s="40" t="s">
        <v>171</v>
      </c>
      <c r="C26" s="234"/>
      <c r="D26" s="234"/>
      <c r="E26" s="230">
        <v>0</v>
      </c>
      <c r="F26" s="235"/>
      <c r="G26" s="236"/>
      <c r="H26" s="233">
        <v>0</v>
      </c>
    </row>
    <row r="27" spans="1:8" ht="15.75">
      <c r="A27" s="36">
        <v>18</v>
      </c>
      <c r="B27" s="40" t="s">
        <v>172</v>
      </c>
      <c r="C27" s="229">
        <v>0</v>
      </c>
      <c r="D27" s="229">
        <v>3310858.9437000002</v>
      </c>
      <c r="E27" s="230">
        <v>3310858.9437000002</v>
      </c>
      <c r="F27" s="231">
        <v>102025681.45999999</v>
      </c>
      <c r="G27" s="232">
        <v>4434127.2699999996</v>
      </c>
      <c r="H27" s="233">
        <v>106459808.72999999</v>
      </c>
    </row>
    <row r="28" spans="1:8" ht="15.75">
      <c r="A28" s="36">
        <v>19</v>
      </c>
      <c r="B28" s="40" t="s">
        <v>173</v>
      </c>
      <c r="C28" s="229">
        <v>1145019</v>
      </c>
      <c r="D28" s="229">
        <v>7912168</v>
      </c>
      <c r="E28" s="230">
        <v>9057187</v>
      </c>
      <c r="F28" s="231">
        <v>8330177</v>
      </c>
      <c r="G28" s="232">
        <v>3348296</v>
      </c>
      <c r="H28" s="233">
        <v>11678473</v>
      </c>
    </row>
    <row r="29" spans="1:8" ht="15.75">
      <c r="A29" s="36">
        <v>20</v>
      </c>
      <c r="B29" s="40" t="s">
        <v>95</v>
      </c>
      <c r="C29" s="229">
        <v>3798228.78</v>
      </c>
      <c r="D29" s="229">
        <v>19057274.023699999</v>
      </c>
      <c r="E29" s="230">
        <v>22855502.8037</v>
      </c>
      <c r="F29" s="231">
        <v>19981956.559999999</v>
      </c>
      <c r="G29" s="232">
        <v>12397848.645300001</v>
      </c>
      <c r="H29" s="233">
        <v>32379805.2053</v>
      </c>
    </row>
    <row r="30" spans="1:8" ht="15.75">
      <c r="A30" s="36">
        <v>21</v>
      </c>
      <c r="B30" s="40" t="s">
        <v>174</v>
      </c>
      <c r="C30" s="229">
        <v>0</v>
      </c>
      <c r="D30" s="229">
        <v>99748891.184000015</v>
      </c>
      <c r="E30" s="230">
        <v>99748891.184000015</v>
      </c>
      <c r="F30" s="231">
        <v>0</v>
      </c>
      <c r="G30" s="232">
        <v>112523368.44</v>
      </c>
      <c r="H30" s="233">
        <v>112523368.44</v>
      </c>
    </row>
    <row r="31" spans="1:8" ht="15.75">
      <c r="A31" s="36">
        <v>22</v>
      </c>
      <c r="B31" s="42" t="s">
        <v>175</v>
      </c>
      <c r="C31" s="230">
        <v>28686948.780000001</v>
      </c>
      <c r="D31" s="230">
        <v>134027156.15140001</v>
      </c>
      <c r="E31" s="230">
        <v>162714104.9314</v>
      </c>
      <c r="F31" s="230">
        <v>883123804.01999998</v>
      </c>
      <c r="G31" s="230">
        <v>942827516.35529995</v>
      </c>
      <c r="H31" s="233">
        <v>1825951320.3752999</v>
      </c>
    </row>
    <row r="32" spans="1:8" ht="15.75">
      <c r="A32" s="36"/>
      <c r="B32" s="37" t="s">
        <v>184</v>
      </c>
      <c r="C32" s="234"/>
      <c r="D32" s="234"/>
      <c r="E32" s="229"/>
      <c r="F32" s="235"/>
      <c r="G32" s="236"/>
      <c r="H32" s="237"/>
    </row>
    <row r="33" spans="1:8" ht="15.75">
      <c r="A33" s="36">
        <v>23</v>
      </c>
      <c r="B33" s="40" t="s">
        <v>176</v>
      </c>
      <c r="C33" s="229">
        <v>209008277</v>
      </c>
      <c r="D33" s="234" t="s">
        <v>1011</v>
      </c>
      <c r="E33" s="230">
        <v>209008277</v>
      </c>
      <c r="F33" s="231">
        <v>209008277</v>
      </c>
      <c r="G33" s="236" t="s">
        <v>1011</v>
      </c>
      <c r="H33" s="233">
        <v>209008277</v>
      </c>
    </row>
    <row r="34" spans="1:8" ht="15.75">
      <c r="A34" s="36">
        <v>24</v>
      </c>
      <c r="B34" s="40" t="s">
        <v>177</v>
      </c>
      <c r="C34" s="229">
        <v>62509000</v>
      </c>
      <c r="D34" s="234" t="s">
        <v>1011</v>
      </c>
      <c r="E34" s="230">
        <v>62509000</v>
      </c>
      <c r="F34" s="231">
        <v>70514300</v>
      </c>
      <c r="G34" s="236" t="s">
        <v>1011</v>
      </c>
      <c r="H34" s="233">
        <v>70514300</v>
      </c>
    </row>
    <row r="35" spans="1:8" ht="15.75">
      <c r="A35" s="36">
        <v>25</v>
      </c>
      <c r="B35" s="41" t="s">
        <v>178</v>
      </c>
      <c r="C35" s="229">
        <v>0</v>
      </c>
      <c r="D35" s="234" t="s">
        <v>1011</v>
      </c>
      <c r="E35" s="230">
        <v>0</v>
      </c>
      <c r="F35" s="231">
        <v>0</v>
      </c>
      <c r="G35" s="236" t="s">
        <v>1011</v>
      </c>
      <c r="H35" s="233">
        <v>0</v>
      </c>
    </row>
    <row r="36" spans="1:8" ht="15.75">
      <c r="A36" s="36">
        <v>26</v>
      </c>
      <c r="B36" s="40" t="s">
        <v>179</v>
      </c>
      <c r="C36" s="229">
        <v>0</v>
      </c>
      <c r="D36" s="234" t="s">
        <v>1011</v>
      </c>
      <c r="E36" s="230">
        <v>0</v>
      </c>
      <c r="F36" s="231">
        <v>0</v>
      </c>
      <c r="G36" s="236" t="s">
        <v>1011</v>
      </c>
      <c r="H36" s="233">
        <v>0</v>
      </c>
    </row>
    <row r="37" spans="1:8" ht="15.75">
      <c r="A37" s="36">
        <v>27</v>
      </c>
      <c r="B37" s="40" t="s">
        <v>180</v>
      </c>
      <c r="C37" s="229">
        <v>0</v>
      </c>
      <c r="D37" s="234" t="s">
        <v>1011</v>
      </c>
      <c r="E37" s="230">
        <v>0</v>
      </c>
      <c r="F37" s="231">
        <v>0</v>
      </c>
      <c r="G37" s="236" t="s">
        <v>1011</v>
      </c>
      <c r="H37" s="233">
        <v>0</v>
      </c>
    </row>
    <row r="38" spans="1:8" ht="15.75">
      <c r="A38" s="36">
        <v>28</v>
      </c>
      <c r="B38" s="40" t="s">
        <v>181</v>
      </c>
      <c r="C38" s="229">
        <v>-16017756.999999985</v>
      </c>
      <c r="D38" s="234" t="s">
        <v>1011</v>
      </c>
      <c r="E38" s="230">
        <v>-16017756.999999985</v>
      </c>
      <c r="F38" s="231">
        <v>26946522.000000015</v>
      </c>
      <c r="G38" s="236" t="s">
        <v>1011</v>
      </c>
      <c r="H38" s="233">
        <v>26946522.000000015</v>
      </c>
    </row>
    <row r="39" spans="1:8" ht="15.75">
      <c r="A39" s="36">
        <v>29</v>
      </c>
      <c r="B39" s="40" t="s">
        <v>196</v>
      </c>
      <c r="C39" s="229">
        <v>11836127</v>
      </c>
      <c r="D39" s="234" t="s">
        <v>1011</v>
      </c>
      <c r="E39" s="230">
        <v>11836127</v>
      </c>
      <c r="F39" s="231">
        <v>13203093</v>
      </c>
      <c r="G39" s="236" t="s">
        <v>1011</v>
      </c>
      <c r="H39" s="233">
        <v>13203093</v>
      </c>
    </row>
    <row r="40" spans="1:8" ht="15.75">
      <c r="A40" s="36">
        <v>30</v>
      </c>
      <c r="B40" s="42" t="s">
        <v>182</v>
      </c>
      <c r="C40" s="229">
        <v>267335647</v>
      </c>
      <c r="D40" s="234" t="s">
        <v>1011</v>
      </c>
      <c r="E40" s="230">
        <v>267335647</v>
      </c>
      <c r="F40" s="231">
        <v>319672192</v>
      </c>
      <c r="G40" s="236" t="s">
        <v>1011</v>
      </c>
      <c r="H40" s="233">
        <v>319672192</v>
      </c>
    </row>
    <row r="41" spans="1:8" ht="16.5" thickBot="1">
      <c r="A41" s="43">
        <v>31</v>
      </c>
      <c r="B41" s="44" t="s">
        <v>197</v>
      </c>
      <c r="C41" s="238">
        <v>296022595.77999997</v>
      </c>
      <c r="D41" s="238">
        <v>134027156.15140001</v>
      </c>
      <c r="E41" s="238">
        <v>430049751.9314</v>
      </c>
      <c r="F41" s="238">
        <v>1202795996.02</v>
      </c>
      <c r="G41" s="238">
        <v>942827516.35529995</v>
      </c>
      <c r="H41" s="239">
        <v>2145623512.3752999</v>
      </c>
    </row>
    <row r="43" spans="1:8">
      <c r="B43" s="45"/>
    </row>
  </sheetData>
  <mergeCells count="2">
    <mergeCell ref="C5:E5"/>
    <mergeCell ref="F5:H5"/>
  </mergeCells>
  <dataValidations count="1">
    <dataValidation type="whole" operator="lessThanOrEqual" allowBlank="1" showInputMessage="1" showErrorMessage="1" sqref="C13:D13 F13:G13">
      <formula1>0</formula1>
    </dataValidation>
  </dataValidations>
  <pageMargins left="0.7" right="0.7" top="0.75" bottom="0.75" header="0.3" footer="0.3"/>
  <pageSetup paperSize="9" scale="77"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D236"/>
  <sheetViews>
    <sheetView topLeftCell="A169" zoomScale="90" zoomScaleNormal="90" workbookViewId="0">
      <selection activeCell="B181" sqref="B181"/>
    </sheetView>
  </sheetViews>
  <sheetFormatPr defaultColWidth="43.5703125" defaultRowHeight="11.25"/>
  <cols>
    <col min="1" max="1" width="8" style="220" customWidth="1"/>
    <col min="2" max="2" width="66.140625" style="221" customWidth="1"/>
    <col min="3" max="3" width="131.42578125" style="222" customWidth="1"/>
    <col min="4" max="5" width="10.28515625" style="213" customWidth="1"/>
    <col min="6" max="16384" width="43.5703125" style="213"/>
  </cols>
  <sheetData>
    <row r="1" spans="1:3" ht="12.75" thickTop="1" thickBot="1">
      <c r="A1" s="919" t="s">
        <v>325</v>
      </c>
      <c r="B1" s="920"/>
      <c r="C1" s="921"/>
    </row>
    <row r="2" spans="1:3" ht="26.25" customHeight="1">
      <c r="A2" s="563"/>
      <c r="B2" s="867" t="s">
        <v>326</v>
      </c>
      <c r="C2" s="867"/>
    </row>
    <row r="3" spans="1:3" s="218" customFormat="1" ht="11.25" customHeight="1">
      <c r="A3" s="217"/>
      <c r="B3" s="867" t="s">
        <v>418</v>
      </c>
      <c r="C3" s="867"/>
    </row>
    <row r="4" spans="1:3" ht="12" customHeight="1" thickBot="1">
      <c r="A4" s="902" t="s">
        <v>422</v>
      </c>
      <c r="B4" s="903"/>
      <c r="C4" s="904"/>
    </row>
    <row r="5" spans="1:3" ht="12" thickTop="1">
      <c r="A5" s="214"/>
      <c r="B5" s="905" t="s">
        <v>327</v>
      </c>
      <c r="C5" s="906"/>
    </row>
    <row r="6" spans="1:3">
      <c r="A6" s="563"/>
      <c r="B6" s="872" t="s">
        <v>419</v>
      </c>
      <c r="C6" s="873"/>
    </row>
    <row r="7" spans="1:3">
      <c r="A7" s="563"/>
      <c r="B7" s="872" t="s">
        <v>328</v>
      </c>
      <c r="C7" s="873"/>
    </row>
    <row r="8" spans="1:3">
      <c r="A8" s="563"/>
      <c r="B8" s="872" t="s">
        <v>420</v>
      </c>
      <c r="C8" s="873"/>
    </row>
    <row r="9" spans="1:3">
      <c r="A9" s="563"/>
      <c r="B9" s="917" t="s">
        <v>421</v>
      </c>
      <c r="C9" s="918"/>
    </row>
    <row r="10" spans="1:3">
      <c r="A10" s="563"/>
      <c r="B10" s="907" t="s">
        <v>329</v>
      </c>
      <c r="C10" s="908" t="s">
        <v>329</v>
      </c>
    </row>
    <row r="11" spans="1:3">
      <c r="A11" s="563"/>
      <c r="B11" s="907" t="s">
        <v>330</v>
      </c>
      <c r="C11" s="908" t="s">
        <v>330</v>
      </c>
    </row>
    <row r="12" spans="1:3">
      <c r="A12" s="563"/>
      <c r="B12" s="907" t="s">
        <v>331</v>
      </c>
      <c r="C12" s="908" t="s">
        <v>331</v>
      </c>
    </row>
    <row r="13" spans="1:3">
      <c r="A13" s="563"/>
      <c r="B13" s="907" t="s">
        <v>332</v>
      </c>
      <c r="C13" s="908" t="s">
        <v>332</v>
      </c>
    </row>
    <row r="14" spans="1:3">
      <c r="A14" s="563"/>
      <c r="B14" s="907" t="s">
        <v>333</v>
      </c>
      <c r="C14" s="908" t="s">
        <v>333</v>
      </c>
    </row>
    <row r="15" spans="1:3" ht="21.75" customHeight="1">
      <c r="A15" s="563"/>
      <c r="B15" s="907" t="s">
        <v>334</v>
      </c>
      <c r="C15" s="908" t="s">
        <v>334</v>
      </c>
    </row>
    <row r="16" spans="1:3">
      <c r="A16" s="563"/>
      <c r="B16" s="907" t="s">
        <v>335</v>
      </c>
      <c r="C16" s="908" t="s">
        <v>336</v>
      </c>
    </row>
    <row r="17" spans="1:3">
      <c r="A17" s="563"/>
      <c r="B17" s="907" t="s">
        <v>337</v>
      </c>
      <c r="C17" s="908" t="s">
        <v>338</v>
      </c>
    </row>
    <row r="18" spans="1:3">
      <c r="A18" s="563"/>
      <c r="B18" s="907" t="s">
        <v>339</v>
      </c>
      <c r="C18" s="908" t="s">
        <v>340</v>
      </c>
    </row>
    <row r="19" spans="1:3">
      <c r="A19" s="563"/>
      <c r="B19" s="907" t="s">
        <v>341</v>
      </c>
      <c r="C19" s="908" t="s">
        <v>341</v>
      </c>
    </row>
    <row r="20" spans="1:3">
      <c r="A20" s="563"/>
      <c r="B20" s="907" t="s">
        <v>342</v>
      </c>
      <c r="C20" s="908" t="s">
        <v>342</v>
      </c>
    </row>
    <row r="21" spans="1:3">
      <c r="A21" s="563"/>
      <c r="B21" s="907" t="s">
        <v>343</v>
      </c>
      <c r="C21" s="908" t="s">
        <v>343</v>
      </c>
    </row>
    <row r="22" spans="1:3" ht="23.25" customHeight="1">
      <c r="A22" s="563"/>
      <c r="B22" s="907" t="s">
        <v>344</v>
      </c>
      <c r="C22" s="908" t="s">
        <v>345</v>
      </c>
    </row>
    <row r="23" spans="1:3">
      <c r="A23" s="563"/>
      <c r="B23" s="907" t="s">
        <v>346</v>
      </c>
      <c r="C23" s="908" t="s">
        <v>346</v>
      </c>
    </row>
    <row r="24" spans="1:3">
      <c r="A24" s="563"/>
      <c r="B24" s="907" t="s">
        <v>347</v>
      </c>
      <c r="C24" s="908" t="s">
        <v>348</v>
      </c>
    </row>
    <row r="25" spans="1:3" ht="12" thickBot="1">
      <c r="A25" s="215"/>
      <c r="B25" s="911" t="s">
        <v>349</v>
      </c>
      <c r="C25" s="912"/>
    </row>
    <row r="26" spans="1:3" ht="12.75" thickTop="1" thickBot="1">
      <c r="A26" s="902" t="s">
        <v>432</v>
      </c>
      <c r="B26" s="903"/>
      <c r="C26" s="904"/>
    </row>
    <row r="27" spans="1:3" ht="12.75" thickTop="1" thickBot="1">
      <c r="A27" s="216"/>
      <c r="B27" s="913" t="s">
        <v>350</v>
      </c>
      <c r="C27" s="914"/>
    </row>
    <row r="28" spans="1:3" ht="12.75" thickTop="1" thickBot="1">
      <c r="A28" s="902" t="s">
        <v>423</v>
      </c>
      <c r="B28" s="903"/>
      <c r="C28" s="904"/>
    </row>
    <row r="29" spans="1:3" ht="12" thickTop="1">
      <c r="A29" s="214"/>
      <c r="B29" s="915" t="s">
        <v>351</v>
      </c>
      <c r="C29" s="916" t="s">
        <v>352</v>
      </c>
    </row>
    <row r="30" spans="1:3">
      <c r="A30" s="563"/>
      <c r="B30" s="893" t="s">
        <v>353</v>
      </c>
      <c r="C30" s="894" t="s">
        <v>354</v>
      </c>
    </row>
    <row r="31" spans="1:3">
      <c r="A31" s="563"/>
      <c r="B31" s="893" t="s">
        <v>355</v>
      </c>
      <c r="C31" s="894" t="s">
        <v>356</v>
      </c>
    </row>
    <row r="32" spans="1:3">
      <c r="A32" s="563"/>
      <c r="B32" s="893" t="s">
        <v>357</v>
      </c>
      <c r="C32" s="894" t="s">
        <v>358</v>
      </c>
    </row>
    <row r="33" spans="1:3">
      <c r="A33" s="563"/>
      <c r="B33" s="893" t="s">
        <v>359</v>
      </c>
      <c r="C33" s="894" t="s">
        <v>360</v>
      </c>
    </row>
    <row r="34" spans="1:3">
      <c r="A34" s="563"/>
      <c r="B34" s="893" t="s">
        <v>361</v>
      </c>
      <c r="C34" s="894" t="s">
        <v>362</v>
      </c>
    </row>
    <row r="35" spans="1:3" ht="23.25" customHeight="1">
      <c r="A35" s="563"/>
      <c r="B35" s="893" t="s">
        <v>363</v>
      </c>
      <c r="C35" s="894" t="s">
        <v>364</v>
      </c>
    </row>
    <row r="36" spans="1:3" ht="24" customHeight="1">
      <c r="A36" s="563"/>
      <c r="B36" s="893" t="s">
        <v>365</v>
      </c>
      <c r="C36" s="894" t="s">
        <v>366</v>
      </c>
    </row>
    <row r="37" spans="1:3" ht="24.75" customHeight="1">
      <c r="A37" s="563"/>
      <c r="B37" s="893" t="s">
        <v>367</v>
      </c>
      <c r="C37" s="894" t="s">
        <v>368</v>
      </c>
    </row>
    <row r="38" spans="1:3" ht="23.25" customHeight="1">
      <c r="A38" s="563"/>
      <c r="B38" s="893" t="s">
        <v>424</v>
      </c>
      <c r="C38" s="894" t="s">
        <v>369</v>
      </c>
    </row>
    <row r="39" spans="1:3" ht="39.75" customHeight="1">
      <c r="A39" s="563"/>
      <c r="B39" s="907" t="s">
        <v>438</v>
      </c>
      <c r="C39" s="908" t="s">
        <v>370</v>
      </c>
    </row>
    <row r="40" spans="1:3" ht="12" customHeight="1">
      <c r="A40" s="563"/>
      <c r="B40" s="893" t="s">
        <v>371</v>
      </c>
      <c r="C40" s="894" t="s">
        <v>372</v>
      </c>
    </row>
    <row r="41" spans="1:3" ht="27" customHeight="1" thickBot="1">
      <c r="A41" s="215"/>
      <c r="B41" s="909" t="s">
        <v>373</v>
      </c>
      <c r="C41" s="910" t="s">
        <v>374</v>
      </c>
    </row>
    <row r="42" spans="1:3" ht="12.75" thickTop="1" thickBot="1">
      <c r="A42" s="902" t="s">
        <v>425</v>
      </c>
      <c r="B42" s="903"/>
      <c r="C42" s="904"/>
    </row>
    <row r="43" spans="1:3" ht="12" thickTop="1">
      <c r="A43" s="214"/>
      <c r="B43" s="905" t="s">
        <v>460</v>
      </c>
      <c r="C43" s="906" t="s">
        <v>375</v>
      </c>
    </row>
    <row r="44" spans="1:3">
      <c r="A44" s="563"/>
      <c r="B44" s="872" t="s">
        <v>459</v>
      </c>
      <c r="C44" s="873"/>
    </row>
    <row r="45" spans="1:3" ht="23.25" customHeight="1" thickBot="1">
      <c r="A45" s="215"/>
      <c r="B45" s="900" t="s">
        <v>376</v>
      </c>
      <c r="C45" s="901" t="s">
        <v>377</v>
      </c>
    </row>
    <row r="46" spans="1:3" ht="11.25" customHeight="1" thickTop="1" thickBot="1">
      <c r="A46" s="902" t="s">
        <v>426</v>
      </c>
      <c r="B46" s="903"/>
      <c r="C46" s="904"/>
    </row>
    <row r="47" spans="1:3" ht="26.25" customHeight="1" thickTop="1">
      <c r="A47" s="563"/>
      <c r="B47" s="872" t="s">
        <v>427</v>
      </c>
      <c r="C47" s="873"/>
    </row>
    <row r="48" spans="1:3" ht="12" thickBot="1">
      <c r="A48" s="902" t="s">
        <v>428</v>
      </c>
      <c r="B48" s="903"/>
      <c r="C48" s="904"/>
    </row>
    <row r="49" spans="1:3" ht="12" thickTop="1">
      <c r="A49" s="214"/>
      <c r="B49" s="905" t="s">
        <v>378</v>
      </c>
      <c r="C49" s="906" t="s">
        <v>378</v>
      </c>
    </row>
    <row r="50" spans="1:3" ht="11.25" customHeight="1">
      <c r="A50" s="563"/>
      <c r="B50" s="872" t="s">
        <v>379</v>
      </c>
      <c r="C50" s="873" t="s">
        <v>379</v>
      </c>
    </row>
    <row r="51" spans="1:3">
      <c r="A51" s="563"/>
      <c r="B51" s="872" t="s">
        <v>380</v>
      </c>
      <c r="C51" s="873" t="s">
        <v>380</v>
      </c>
    </row>
    <row r="52" spans="1:3" ht="11.25" customHeight="1">
      <c r="A52" s="563"/>
      <c r="B52" s="872" t="s">
        <v>486</v>
      </c>
      <c r="C52" s="873" t="s">
        <v>381</v>
      </c>
    </row>
    <row r="53" spans="1:3" ht="33.6" customHeight="1">
      <c r="A53" s="563"/>
      <c r="B53" s="872" t="s">
        <v>382</v>
      </c>
      <c r="C53" s="873" t="s">
        <v>382</v>
      </c>
    </row>
    <row r="54" spans="1:3" ht="11.25" customHeight="1">
      <c r="A54" s="563"/>
      <c r="B54" s="872" t="s">
        <v>480</v>
      </c>
      <c r="C54" s="873" t="s">
        <v>383</v>
      </c>
    </row>
    <row r="55" spans="1:3" ht="11.25" customHeight="1" thickBot="1">
      <c r="A55" s="902" t="s">
        <v>429</v>
      </c>
      <c r="B55" s="903"/>
      <c r="C55" s="904"/>
    </row>
    <row r="56" spans="1:3" ht="12" thickTop="1">
      <c r="A56" s="214"/>
      <c r="B56" s="905" t="s">
        <v>378</v>
      </c>
      <c r="C56" s="906" t="s">
        <v>378</v>
      </c>
    </row>
    <row r="57" spans="1:3">
      <c r="A57" s="563"/>
      <c r="B57" s="872" t="s">
        <v>384</v>
      </c>
      <c r="C57" s="873" t="s">
        <v>384</v>
      </c>
    </row>
    <row r="58" spans="1:3">
      <c r="A58" s="563"/>
      <c r="B58" s="872" t="s">
        <v>435</v>
      </c>
      <c r="C58" s="873" t="s">
        <v>385</v>
      </c>
    </row>
    <row r="59" spans="1:3">
      <c r="A59" s="563"/>
      <c r="B59" s="872" t="s">
        <v>386</v>
      </c>
      <c r="C59" s="873" t="s">
        <v>386</v>
      </c>
    </row>
    <row r="60" spans="1:3">
      <c r="A60" s="563"/>
      <c r="B60" s="872" t="s">
        <v>387</v>
      </c>
      <c r="C60" s="873" t="s">
        <v>387</v>
      </c>
    </row>
    <row r="61" spans="1:3">
      <c r="A61" s="563"/>
      <c r="B61" s="872" t="s">
        <v>388</v>
      </c>
      <c r="C61" s="873" t="s">
        <v>388</v>
      </c>
    </row>
    <row r="62" spans="1:3">
      <c r="A62" s="563"/>
      <c r="B62" s="872" t="s">
        <v>436</v>
      </c>
      <c r="C62" s="873" t="s">
        <v>389</v>
      </c>
    </row>
    <row r="63" spans="1:3">
      <c r="A63" s="563"/>
      <c r="B63" s="872" t="s">
        <v>390</v>
      </c>
      <c r="C63" s="873" t="s">
        <v>390</v>
      </c>
    </row>
    <row r="64" spans="1:3" ht="12" thickBot="1">
      <c r="A64" s="215"/>
      <c r="B64" s="900" t="s">
        <v>391</v>
      </c>
      <c r="C64" s="901" t="s">
        <v>391</v>
      </c>
    </row>
    <row r="65" spans="1:3" ht="11.25" customHeight="1" thickTop="1">
      <c r="A65" s="888" t="s">
        <v>430</v>
      </c>
      <c r="B65" s="889"/>
      <c r="C65" s="890"/>
    </row>
    <row r="66" spans="1:3" ht="12" thickBot="1">
      <c r="A66" s="215"/>
      <c r="B66" s="900" t="s">
        <v>392</v>
      </c>
      <c r="C66" s="901" t="s">
        <v>392</v>
      </c>
    </row>
    <row r="67" spans="1:3" ht="11.25" customHeight="1" thickTop="1" thickBot="1">
      <c r="A67" s="902" t="s">
        <v>431</v>
      </c>
      <c r="B67" s="903"/>
      <c r="C67" s="904"/>
    </row>
    <row r="68" spans="1:3" ht="12" thickTop="1">
      <c r="A68" s="214"/>
      <c r="B68" s="905" t="s">
        <v>393</v>
      </c>
      <c r="C68" s="906" t="s">
        <v>393</v>
      </c>
    </row>
    <row r="69" spans="1:3">
      <c r="A69" s="563"/>
      <c r="B69" s="872" t="s">
        <v>394</v>
      </c>
      <c r="C69" s="873" t="s">
        <v>394</v>
      </c>
    </row>
    <row r="70" spans="1:3">
      <c r="A70" s="563"/>
      <c r="B70" s="872" t="s">
        <v>395</v>
      </c>
      <c r="C70" s="873" t="s">
        <v>395</v>
      </c>
    </row>
    <row r="71" spans="1:3" ht="54.95" customHeight="1">
      <c r="A71" s="563"/>
      <c r="B71" s="898" t="s">
        <v>957</v>
      </c>
      <c r="C71" s="899" t="s">
        <v>396</v>
      </c>
    </row>
    <row r="72" spans="1:3" ht="33.75" customHeight="1">
      <c r="A72" s="563"/>
      <c r="B72" s="898" t="s">
        <v>439</v>
      </c>
      <c r="C72" s="899" t="s">
        <v>397</v>
      </c>
    </row>
    <row r="73" spans="1:3" ht="15.75" customHeight="1">
      <c r="A73" s="563"/>
      <c r="B73" s="898" t="s">
        <v>437</v>
      </c>
      <c r="C73" s="899" t="s">
        <v>398</v>
      </c>
    </row>
    <row r="74" spans="1:3">
      <c r="A74" s="563"/>
      <c r="B74" s="872" t="s">
        <v>399</v>
      </c>
      <c r="C74" s="873" t="s">
        <v>399</v>
      </c>
    </row>
    <row r="75" spans="1:3" ht="12" thickBot="1">
      <c r="A75" s="215"/>
      <c r="B75" s="900" t="s">
        <v>400</v>
      </c>
      <c r="C75" s="901" t="s">
        <v>400</v>
      </c>
    </row>
    <row r="76" spans="1:3" ht="12" thickTop="1">
      <c r="A76" s="888" t="s">
        <v>463</v>
      </c>
      <c r="B76" s="889"/>
      <c r="C76" s="890"/>
    </row>
    <row r="77" spans="1:3">
      <c r="A77" s="563"/>
      <c r="B77" s="872" t="s">
        <v>392</v>
      </c>
      <c r="C77" s="873"/>
    </row>
    <row r="78" spans="1:3">
      <c r="A78" s="563"/>
      <c r="B78" s="872" t="s">
        <v>461</v>
      </c>
      <c r="C78" s="873"/>
    </row>
    <row r="79" spans="1:3">
      <c r="A79" s="563"/>
      <c r="B79" s="872" t="s">
        <v>462</v>
      </c>
      <c r="C79" s="873"/>
    </row>
    <row r="80" spans="1:3">
      <c r="A80" s="888" t="s">
        <v>464</v>
      </c>
      <c r="B80" s="889"/>
      <c r="C80" s="890"/>
    </row>
    <row r="81" spans="1:3">
      <c r="A81" s="563"/>
      <c r="B81" s="872" t="s">
        <v>392</v>
      </c>
      <c r="C81" s="873"/>
    </row>
    <row r="82" spans="1:3">
      <c r="A82" s="563"/>
      <c r="B82" s="872" t="s">
        <v>465</v>
      </c>
      <c r="C82" s="873"/>
    </row>
    <row r="83" spans="1:3" ht="76.5" customHeight="1">
      <c r="A83" s="563"/>
      <c r="B83" s="872" t="s">
        <v>479</v>
      </c>
      <c r="C83" s="873"/>
    </row>
    <row r="84" spans="1:3" ht="53.25" customHeight="1">
      <c r="A84" s="563"/>
      <c r="B84" s="872" t="s">
        <v>478</v>
      </c>
      <c r="C84" s="873"/>
    </row>
    <row r="85" spans="1:3">
      <c r="A85" s="563"/>
      <c r="B85" s="872" t="s">
        <v>466</v>
      </c>
      <c r="C85" s="873"/>
    </row>
    <row r="86" spans="1:3">
      <c r="A86" s="563"/>
      <c r="B86" s="872" t="s">
        <v>467</v>
      </c>
      <c r="C86" s="873"/>
    </row>
    <row r="87" spans="1:3">
      <c r="A87" s="563"/>
      <c r="B87" s="872" t="s">
        <v>468</v>
      </c>
      <c r="C87" s="873"/>
    </row>
    <row r="88" spans="1:3">
      <c r="A88" s="888" t="s">
        <v>469</v>
      </c>
      <c r="B88" s="889"/>
      <c r="C88" s="890"/>
    </row>
    <row r="89" spans="1:3">
      <c r="A89" s="563"/>
      <c r="B89" s="872" t="s">
        <v>392</v>
      </c>
      <c r="C89" s="873"/>
    </row>
    <row r="90" spans="1:3">
      <c r="A90" s="563"/>
      <c r="B90" s="872" t="s">
        <v>471</v>
      </c>
      <c r="C90" s="873"/>
    </row>
    <row r="91" spans="1:3" ht="12" customHeight="1">
      <c r="A91" s="563"/>
      <c r="B91" s="872" t="s">
        <v>472</v>
      </c>
      <c r="C91" s="873"/>
    </row>
    <row r="92" spans="1:3">
      <c r="A92" s="563"/>
      <c r="B92" s="872" t="s">
        <v>473</v>
      </c>
      <c r="C92" s="873"/>
    </row>
    <row r="93" spans="1:3" ht="24.75" customHeight="1">
      <c r="A93" s="563"/>
      <c r="B93" s="891" t="s">
        <v>514</v>
      </c>
      <c r="C93" s="892"/>
    </row>
    <row r="94" spans="1:3" ht="24" customHeight="1">
      <c r="A94" s="563"/>
      <c r="B94" s="891" t="s">
        <v>515</v>
      </c>
      <c r="C94" s="892"/>
    </row>
    <row r="95" spans="1:3" ht="13.5" customHeight="1">
      <c r="A95" s="563"/>
      <c r="B95" s="893" t="s">
        <v>474</v>
      </c>
      <c r="C95" s="894"/>
    </row>
    <row r="96" spans="1:3" ht="11.25" customHeight="1" thickBot="1">
      <c r="A96" s="895" t="s">
        <v>510</v>
      </c>
      <c r="B96" s="896"/>
      <c r="C96" s="897"/>
    </row>
    <row r="97" spans="1:3" ht="12.75" thickTop="1" thickBot="1">
      <c r="A97" s="887" t="s">
        <v>401</v>
      </c>
      <c r="B97" s="887"/>
      <c r="C97" s="887"/>
    </row>
    <row r="98" spans="1:3">
      <c r="A98" s="329">
        <v>2</v>
      </c>
      <c r="B98" s="491" t="s">
        <v>490</v>
      </c>
      <c r="C98" s="491" t="s">
        <v>511</v>
      </c>
    </row>
    <row r="99" spans="1:3">
      <c r="A99" s="219">
        <v>3</v>
      </c>
      <c r="B99" s="492" t="s">
        <v>491</v>
      </c>
      <c r="C99" s="493" t="s">
        <v>512</v>
      </c>
    </row>
    <row r="100" spans="1:3">
      <c r="A100" s="219">
        <v>4</v>
      </c>
      <c r="B100" s="492" t="s">
        <v>492</v>
      </c>
      <c r="C100" s="493" t="s">
        <v>516</v>
      </c>
    </row>
    <row r="101" spans="1:3" ht="11.25" customHeight="1">
      <c r="A101" s="219">
        <v>5</v>
      </c>
      <c r="B101" s="492" t="s">
        <v>493</v>
      </c>
      <c r="C101" s="493" t="s">
        <v>513</v>
      </c>
    </row>
    <row r="102" spans="1:3" ht="12" customHeight="1">
      <c r="A102" s="219">
        <v>6</v>
      </c>
      <c r="B102" s="492" t="s">
        <v>508</v>
      </c>
      <c r="C102" s="493" t="s">
        <v>494</v>
      </c>
    </row>
    <row r="103" spans="1:3" ht="12" customHeight="1">
      <c r="A103" s="219">
        <v>7</v>
      </c>
      <c r="B103" s="492" t="s">
        <v>495</v>
      </c>
      <c r="C103" s="493" t="s">
        <v>509</v>
      </c>
    </row>
    <row r="104" spans="1:3">
      <c r="A104" s="219">
        <v>8</v>
      </c>
      <c r="B104" s="492" t="s">
        <v>500</v>
      </c>
      <c r="C104" s="493" t="s">
        <v>520</v>
      </c>
    </row>
    <row r="105" spans="1:3" ht="11.25" customHeight="1">
      <c r="A105" s="888" t="s">
        <v>475</v>
      </c>
      <c r="B105" s="889"/>
      <c r="C105" s="890"/>
    </row>
    <row r="106" spans="1:3" ht="12" customHeight="1">
      <c r="A106" s="563"/>
      <c r="B106" s="872" t="s">
        <v>392</v>
      </c>
      <c r="C106" s="873"/>
    </row>
    <row r="107" spans="1:3">
      <c r="A107" s="888" t="s">
        <v>656</v>
      </c>
      <c r="B107" s="889"/>
      <c r="C107" s="890"/>
    </row>
    <row r="108" spans="1:3" ht="12" customHeight="1">
      <c r="A108" s="563"/>
      <c r="B108" s="872" t="s">
        <v>658</v>
      </c>
      <c r="C108" s="873"/>
    </row>
    <row r="109" spans="1:3">
      <c r="A109" s="563"/>
      <c r="B109" s="872" t="s">
        <v>659</v>
      </c>
      <c r="C109" s="873"/>
    </row>
    <row r="110" spans="1:3">
      <c r="A110" s="563"/>
      <c r="B110" s="872" t="s">
        <v>657</v>
      </c>
      <c r="C110" s="873"/>
    </row>
    <row r="111" spans="1:3">
      <c r="A111" s="866" t="s">
        <v>1003</v>
      </c>
      <c r="B111" s="866"/>
      <c r="C111" s="866"/>
    </row>
    <row r="112" spans="1:3">
      <c r="A112" s="884" t="s">
        <v>325</v>
      </c>
      <c r="B112" s="884"/>
      <c r="C112" s="884"/>
    </row>
    <row r="113" spans="1:3">
      <c r="A113" s="564">
        <v>1</v>
      </c>
      <c r="B113" s="879" t="s">
        <v>833</v>
      </c>
      <c r="C113" s="880"/>
    </row>
    <row r="114" spans="1:3">
      <c r="A114" s="564">
        <v>2</v>
      </c>
      <c r="B114" s="885" t="s">
        <v>834</v>
      </c>
      <c r="C114" s="886"/>
    </row>
    <row r="115" spans="1:3">
      <c r="A115" s="564">
        <v>3</v>
      </c>
      <c r="B115" s="879" t="s">
        <v>835</v>
      </c>
      <c r="C115" s="880"/>
    </row>
    <row r="116" spans="1:3">
      <c r="A116" s="564">
        <v>4</v>
      </c>
      <c r="B116" s="879" t="s">
        <v>836</v>
      </c>
      <c r="C116" s="880"/>
    </row>
    <row r="117" spans="1:3">
      <c r="A117" s="564">
        <v>5</v>
      </c>
      <c r="B117" s="879" t="s">
        <v>837</v>
      </c>
      <c r="C117" s="880"/>
    </row>
    <row r="118" spans="1:3" ht="55.5" customHeight="1">
      <c r="A118" s="564">
        <v>6</v>
      </c>
      <c r="B118" s="879" t="s">
        <v>945</v>
      </c>
      <c r="C118" s="880"/>
    </row>
    <row r="119" spans="1:3" ht="22.5">
      <c r="A119" s="564">
        <v>6.01</v>
      </c>
      <c r="B119" s="565" t="s">
        <v>692</v>
      </c>
      <c r="C119" s="606" t="s">
        <v>946</v>
      </c>
    </row>
    <row r="120" spans="1:3" ht="33.75">
      <c r="A120" s="564">
        <v>6.02</v>
      </c>
      <c r="B120" s="565" t="s">
        <v>693</v>
      </c>
      <c r="C120" s="616" t="s">
        <v>952</v>
      </c>
    </row>
    <row r="121" spans="1:3">
      <c r="A121" s="564">
        <v>6.03</v>
      </c>
      <c r="B121" s="570" t="s">
        <v>694</v>
      </c>
      <c r="C121" s="570" t="s">
        <v>838</v>
      </c>
    </row>
    <row r="122" spans="1:3">
      <c r="A122" s="564">
        <v>6.04</v>
      </c>
      <c r="B122" s="565" t="s">
        <v>695</v>
      </c>
      <c r="C122" s="566" t="s">
        <v>839</v>
      </c>
    </row>
    <row r="123" spans="1:3">
      <c r="A123" s="564">
        <v>6.05</v>
      </c>
      <c r="B123" s="565" t="s">
        <v>696</v>
      </c>
      <c r="C123" s="566" t="s">
        <v>840</v>
      </c>
    </row>
    <row r="124" spans="1:3" ht="22.5">
      <c r="A124" s="564">
        <v>6.06</v>
      </c>
      <c r="B124" s="565" t="s">
        <v>697</v>
      </c>
      <c r="C124" s="566" t="s">
        <v>841</v>
      </c>
    </row>
    <row r="125" spans="1:3">
      <c r="A125" s="564">
        <v>6.07</v>
      </c>
      <c r="B125" s="567" t="s">
        <v>698</v>
      </c>
      <c r="C125" s="566" t="s">
        <v>842</v>
      </c>
    </row>
    <row r="126" spans="1:3" ht="22.5">
      <c r="A126" s="564">
        <v>6.08</v>
      </c>
      <c r="B126" s="565" t="s">
        <v>699</v>
      </c>
      <c r="C126" s="566" t="s">
        <v>843</v>
      </c>
    </row>
    <row r="127" spans="1:3" ht="22.5">
      <c r="A127" s="564">
        <v>6.09</v>
      </c>
      <c r="B127" s="568" t="s">
        <v>700</v>
      </c>
      <c r="C127" s="566" t="s">
        <v>844</v>
      </c>
    </row>
    <row r="128" spans="1:3">
      <c r="A128" s="569">
        <v>6.1</v>
      </c>
      <c r="B128" s="568" t="s">
        <v>701</v>
      </c>
      <c r="C128" s="566" t="s">
        <v>845</v>
      </c>
    </row>
    <row r="129" spans="1:3">
      <c r="A129" s="564">
        <v>6.11</v>
      </c>
      <c r="B129" s="568" t="s">
        <v>702</v>
      </c>
      <c r="C129" s="566" t="s">
        <v>846</v>
      </c>
    </row>
    <row r="130" spans="1:3">
      <c r="A130" s="564">
        <v>6.12</v>
      </c>
      <c r="B130" s="568" t="s">
        <v>703</v>
      </c>
      <c r="C130" s="566" t="s">
        <v>847</v>
      </c>
    </row>
    <row r="131" spans="1:3">
      <c r="A131" s="564">
        <v>6.13</v>
      </c>
      <c r="B131" s="568" t="s">
        <v>704</v>
      </c>
      <c r="C131" s="570" t="s">
        <v>848</v>
      </c>
    </row>
    <row r="132" spans="1:3">
      <c r="A132" s="564">
        <v>6.14</v>
      </c>
      <c r="B132" s="568" t="s">
        <v>705</v>
      </c>
      <c r="C132" s="570" t="s">
        <v>849</v>
      </c>
    </row>
    <row r="133" spans="1:3">
      <c r="A133" s="564">
        <v>6.15</v>
      </c>
      <c r="B133" s="568" t="s">
        <v>706</v>
      </c>
      <c r="C133" s="570" t="s">
        <v>850</v>
      </c>
    </row>
    <row r="134" spans="1:3" ht="22.5">
      <c r="A134" s="564">
        <v>6.16</v>
      </c>
      <c r="B134" s="568" t="s">
        <v>707</v>
      </c>
      <c r="C134" s="570" t="s">
        <v>851</v>
      </c>
    </row>
    <row r="135" spans="1:3">
      <c r="A135" s="564">
        <v>6.17</v>
      </c>
      <c r="B135" s="570" t="s">
        <v>708</v>
      </c>
      <c r="C135" s="570" t="s">
        <v>852</v>
      </c>
    </row>
    <row r="136" spans="1:3" ht="22.5">
      <c r="A136" s="564">
        <v>6.18</v>
      </c>
      <c r="B136" s="568" t="s">
        <v>709</v>
      </c>
      <c r="C136" s="570" t="s">
        <v>853</v>
      </c>
    </row>
    <row r="137" spans="1:3">
      <c r="A137" s="564">
        <v>6.19</v>
      </c>
      <c r="B137" s="568" t="s">
        <v>710</v>
      </c>
      <c r="C137" s="570" t="s">
        <v>854</v>
      </c>
    </row>
    <row r="138" spans="1:3">
      <c r="A138" s="569">
        <v>6.2</v>
      </c>
      <c r="B138" s="568" t="s">
        <v>711</v>
      </c>
      <c r="C138" s="570" t="s">
        <v>855</v>
      </c>
    </row>
    <row r="139" spans="1:3">
      <c r="A139" s="564">
        <v>6.21</v>
      </c>
      <c r="B139" s="568" t="s">
        <v>712</v>
      </c>
      <c r="C139" s="570" t="s">
        <v>856</v>
      </c>
    </row>
    <row r="140" spans="1:3">
      <c r="A140" s="564">
        <v>6.22</v>
      </c>
      <c r="B140" s="568" t="s">
        <v>713</v>
      </c>
      <c r="C140" s="570" t="s">
        <v>857</v>
      </c>
    </row>
    <row r="141" spans="1:3" ht="22.5">
      <c r="A141" s="564">
        <v>6.23</v>
      </c>
      <c r="B141" s="568" t="s">
        <v>714</v>
      </c>
      <c r="C141" s="570" t="s">
        <v>858</v>
      </c>
    </row>
    <row r="142" spans="1:3" ht="22.5">
      <c r="A142" s="564">
        <v>6.24</v>
      </c>
      <c r="B142" s="565" t="s">
        <v>715</v>
      </c>
      <c r="C142" s="570" t="s">
        <v>859</v>
      </c>
    </row>
    <row r="143" spans="1:3">
      <c r="A143" s="564">
        <v>6.2500000000000098</v>
      </c>
      <c r="B143" s="565" t="s">
        <v>716</v>
      </c>
      <c r="C143" s="570" t="s">
        <v>860</v>
      </c>
    </row>
    <row r="144" spans="1:3" ht="22.5">
      <c r="A144" s="564">
        <v>6.2600000000000202</v>
      </c>
      <c r="B144" s="565" t="s">
        <v>861</v>
      </c>
      <c r="C144" s="609" t="s">
        <v>862</v>
      </c>
    </row>
    <row r="145" spans="1:3" ht="22.5">
      <c r="A145" s="564">
        <v>6.2700000000000298</v>
      </c>
      <c r="B145" s="565" t="s">
        <v>165</v>
      </c>
      <c r="C145" s="609" t="s">
        <v>948</v>
      </c>
    </row>
    <row r="146" spans="1:3">
      <c r="A146" s="564"/>
      <c r="B146" s="870" t="s">
        <v>863</v>
      </c>
      <c r="C146" s="871"/>
    </row>
    <row r="147" spans="1:3" s="572" customFormat="1">
      <c r="A147" s="571">
        <v>7.1</v>
      </c>
      <c r="B147" s="565" t="s">
        <v>864</v>
      </c>
      <c r="C147" s="881" t="s">
        <v>865</v>
      </c>
    </row>
    <row r="148" spans="1:3" s="572" customFormat="1">
      <c r="A148" s="571">
        <v>7.2</v>
      </c>
      <c r="B148" s="565" t="s">
        <v>866</v>
      </c>
      <c r="C148" s="882"/>
    </row>
    <row r="149" spans="1:3" s="572" customFormat="1">
      <c r="A149" s="571">
        <v>7.3</v>
      </c>
      <c r="B149" s="565" t="s">
        <v>867</v>
      </c>
      <c r="C149" s="882"/>
    </row>
    <row r="150" spans="1:3" s="572" customFormat="1">
      <c r="A150" s="571">
        <v>7.4</v>
      </c>
      <c r="B150" s="565" t="s">
        <v>868</v>
      </c>
      <c r="C150" s="882"/>
    </row>
    <row r="151" spans="1:3" s="572" customFormat="1">
      <c r="A151" s="571">
        <v>7.5</v>
      </c>
      <c r="B151" s="565" t="s">
        <v>869</v>
      </c>
      <c r="C151" s="882"/>
    </row>
    <row r="152" spans="1:3" s="572" customFormat="1">
      <c r="A152" s="571">
        <v>7.6</v>
      </c>
      <c r="B152" s="565" t="s">
        <v>941</v>
      </c>
      <c r="C152" s="883"/>
    </row>
    <row r="153" spans="1:3" s="572" customFormat="1" ht="22.5">
      <c r="A153" s="571">
        <v>7.7</v>
      </c>
      <c r="B153" s="565" t="s">
        <v>870</v>
      </c>
      <c r="C153" s="573" t="s">
        <v>871</v>
      </c>
    </row>
    <row r="154" spans="1:3" s="572" customFormat="1" ht="22.5">
      <c r="A154" s="571">
        <v>7.8</v>
      </c>
      <c r="B154" s="565" t="s">
        <v>872</v>
      </c>
      <c r="C154" s="573" t="s">
        <v>873</v>
      </c>
    </row>
    <row r="155" spans="1:3">
      <c r="A155" s="563"/>
      <c r="B155" s="870" t="s">
        <v>874</v>
      </c>
      <c r="C155" s="871"/>
    </row>
    <row r="156" spans="1:3">
      <c r="A156" s="571">
        <v>1</v>
      </c>
      <c r="B156" s="874" t="s">
        <v>953</v>
      </c>
      <c r="C156" s="875"/>
    </row>
    <row r="157" spans="1:3" ht="24.95" customHeight="1">
      <c r="A157" s="571">
        <v>2</v>
      </c>
      <c r="B157" s="874" t="s">
        <v>949</v>
      </c>
      <c r="C157" s="875"/>
    </row>
    <row r="158" spans="1:3">
      <c r="A158" s="571">
        <v>3</v>
      </c>
      <c r="B158" s="874" t="s">
        <v>940</v>
      </c>
      <c r="C158" s="875"/>
    </row>
    <row r="159" spans="1:3">
      <c r="A159" s="563"/>
      <c r="B159" s="870" t="s">
        <v>875</v>
      </c>
      <c r="C159" s="871"/>
    </row>
    <row r="160" spans="1:3" ht="39" customHeight="1">
      <c r="A160" s="571">
        <v>1</v>
      </c>
      <c r="B160" s="877" t="s">
        <v>954</v>
      </c>
      <c r="C160" s="878"/>
    </row>
    <row r="161" spans="1:3" ht="22.5">
      <c r="A161" s="571">
        <v>3</v>
      </c>
      <c r="B161" s="565" t="s">
        <v>680</v>
      </c>
      <c r="C161" s="573" t="s">
        <v>876</v>
      </c>
    </row>
    <row r="162" spans="1:3" ht="22.5">
      <c r="A162" s="571">
        <v>4</v>
      </c>
      <c r="B162" s="565" t="s">
        <v>681</v>
      </c>
      <c r="C162" s="573" t="s">
        <v>877</v>
      </c>
    </row>
    <row r="163" spans="1:3" ht="33.75">
      <c r="A163" s="571">
        <v>5</v>
      </c>
      <c r="B163" s="565" t="s">
        <v>682</v>
      </c>
      <c r="C163" s="573" t="s">
        <v>878</v>
      </c>
    </row>
    <row r="164" spans="1:3">
      <c r="A164" s="571">
        <v>6</v>
      </c>
      <c r="B164" s="565" t="s">
        <v>683</v>
      </c>
      <c r="C164" s="565" t="s">
        <v>879</v>
      </c>
    </row>
    <row r="165" spans="1:3">
      <c r="A165" s="563"/>
      <c r="B165" s="870" t="s">
        <v>880</v>
      </c>
      <c r="C165" s="871"/>
    </row>
    <row r="166" spans="1:3" ht="45">
      <c r="A166" s="571"/>
      <c r="B166" s="565" t="s">
        <v>881</v>
      </c>
      <c r="C166" s="574" t="s">
        <v>1004</v>
      </c>
    </row>
    <row r="167" spans="1:3">
      <c r="A167" s="571"/>
      <c r="B167" s="565" t="s">
        <v>682</v>
      </c>
      <c r="C167" s="573" t="s">
        <v>882</v>
      </c>
    </row>
    <row r="168" spans="1:3">
      <c r="A168" s="563"/>
      <c r="B168" s="870" t="s">
        <v>883</v>
      </c>
      <c r="C168" s="871"/>
    </row>
    <row r="169" spans="1:3" ht="26.45" customHeight="1">
      <c r="A169" s="563"/>
      <c r="B169" s="872" t="s">
        <v>1005</v>
      </c>
      <c r="C169" s="873"/>
    </row>
    <row r="170" spans="1:3">
      <c r="A170" s="563" t="s">
        <v>884</v>
      </c>
      <c r="B170" s="575" t="s">
        <v>740</v>
      </c>
      <c r="C170" s="576" t="s">
        <v>885</v>
      </c>
    </row>
    <row r="171" spans="1:3">
      <c r="A171" s="563" t="s">
        <v>535</v>
      </c>
      <c r="B171" s="577" t="s">
        <v>741</v>
      </c>
      <c r="C171" s="573" t="s">
        <v>886</v>
      </c>
    </row>
    <row r="172" spans="1:3" ht="22.5">
      <c r="A172" s="563" t="s">
        <v>542</v>
      </c>
      <c r="B172" s="576" t="s">
        <v>742</v>
      </c>
      <c r="C172" s="573" t="s">
        <v>887</v>
      </c>
    </row>
    <row r="173" spans="1:3">
      <c r="A173" s="563" t="s">
        <v>888</v>
      </c>
      <c r="B173" s="577" t="s">
        <v>743</v>
      </c>
      <c r="C173" s="577" t="s">
        <v>889</v>
      </c>
    </row>
    <row r="174" spans="1:3" ht="22.5">
      <c r="A174" s="563" t="s">
        <v>890</v>
      </c>
      <c r="B174" s="578" t="s">
        <v>744</v>
      </c>
      <c r="C174" s="578" t="s">
        <v>891</v>
      </c>
    </row>
    <row r="175" spans="1:3" ht="22.5">
      <c r="A175" s="563" t="s">
        <v>543</v>
      </c>
      <c r="B175" s="578" t="s">
        <v>745</v>
      </c>
      <c r="C175" s="578" t="s">
        <v>892</v>
      </c>
    </row>
    <row r="176" spans="1:3" ht="22.5">
      <c r="A176" s="563" t="s">
        <v>893</v>
      </c>
      <c r="B176" s="578" t="s">
        <v>746</v>
      </c>
      <c r="C176" s="578" t="s">
        <v>894</v>
      </c>
    </row>
    <row r="177" spans="1:3" ht="22.5">
      <c r="A177" s="563" t="s">
        <v>895</v>
      </c>
      <c r="B177" s="578" t="s">
        <v>747</v>
      </c>
      <c r="C177" s="578" t="s">
        <v>897</v>
      </c>
    </row>
    <row r="178" spans="1:3" ht="22.5">
      <c r="A178" s="563" t="s">
        <v>896</v>
      </c>
      <c r="B178" s="578" t="s">
        <v>748</v>
      </c>
      <c r="C178" s="578" t="s">
        <v>899</v>
      </c>
    </row>
    <row r="179" spans="1:3" ht="22.5">
      <c r="A179" s="563" t="s">
        <v>898</v>
      </c>
      <c r="B179" s="578" t="s">
        <v>749</v>
      </c>
      <c r="C179" s="579" t="s">
        <v>901</v>
      </c>
    </row>
    <row r="180" spans="1:3" ht="22.5">
      <c r="A180" s="563" t="s">
        <v>900</v>
      </c>
      <c r="B180" s="596" t="s">
        <v>750</v>
      </c>
      <c r="C180" s="579" t="s">
        <v>903</v>
      </c>
    </row>
    <row r="181" spans="1:3" ht="22.5">
      <c r="A181" s="563" t="s">
        <v>902</v>
      </c>
      <c r="B181" s="578" t="s">
        <v>751</v>
      </c>
      <c r="C181" s="580" t="s">
        <v>905</v>
      </c>
    </row>
    <row r="182" spans="1:3">
      <c r="A182" s="605" t="s">
        <v>904</v>
      </c>
      <c r="B182" s="581" t="s">
        <v>752</v>
      </c>
      <c r="C182" s="576" t="s">
        <v>906</v>
      </c>
    </row>
    <row r="183" spans="1:3" ht="22.5">
      <c r="A183" s="563"/>
      <c r="B183" s="582" t="s">
        <v>907</v>
      </c>
      <c r="C183" s="566" t="s">
        <v>908</v>
      </c>
    </row>
    <row r="184" spans="1:3" ht="22.5">
      <c r="A184" s="563"/>
      <c r="B184" s="582" t="s">
        <v>909</v>
      </c>
      <c r="C184" s="566" t="s">
        <v>910</v>
      </c>
    </row>
    <row r="185" spans="1:3" ht="22.5">
      <c r="A185" s="563"/>
      <c r="B185" s="582" t="s">
        <v>911</v>
      </c>
      <c r="C185" s="566" t="s">
        <v>912</v>
      </c>
    </row>
    <row r="186" spans="1:3">
      <c r="A186" s="563"/>
      <c r="B186" s="870" t="s">
        <v>913</v>
      </c>
      <c r="C186" s="871"/>
    </row>
    <row r="187" spans="1:3" ht="50.1" customHeight="1">
      <c r="A187" s="563"/>
      <c r="B187" s="874" t="s">
        <v>955</v>
      </c>
      <c r="C187" s="875"/>
    </row>
    <row r="188" spans="1:3">
      <c r="A188" s="571">
        <v>1</v>
      </c>
      <c r="B188" s="570" t="s">
        <v>772</v>
      </c>
      <c r="C188" s="570" t="s">
        <v>772</v>
      </c>
    </row>
    <row r="189" spans="1:3" ht="33.75">
      <c r="A189" s="571">
        <v>2</v>
      </c>
      <c r="B189" s="570" t="s">
        <v>914</v>
      </c>
      <c r="C189" s="570" t="s">
        <v>915</v>
      </c>
    </row>
    <row r="190" spans="1:3">
      <c r="A190" s="571">
        <v>3</v>
      </c>
      <c r="B190" s="570" t="s">
        <v>774</v>
      </c>
      <c r="C190" s="570" t="s">
        <v>916</v>
      </c>
    </row>
    <row r="191" spans="1:3" ht="22.5">
      <c r="A191" s="571">
        <v>4</v>
      </c>
      <c r="B191" s="570" t="s">
        <v>775</v>
      </c>
      <c r="C191" s="570" t="s">
        <v>917</v>
      </c>
    </row>
    <row r="192" spans="1:3" ht="22.5">
      <c r="A192" s="571">
        <v>5</v>
      </c>
      <c r="B192" s="570" t="s">
        <v>776</v>
      </c>
      <c r="C192" s="570" t="s">
        <v>956</v>
      </c>
    </row>
    <row r="193" spans="1:4" ht="45">
      <c r="A193" s="571">
        <v>6</v>
      </c>
      <c r="B193" s="570" t="s">
        <v>777</v>
      </c>
      <c r="C193" s="570" t="s">
        <v>918</v>
      </c>
    </row>
    <row r="194" spans="1:4">
      <c r="A194" s="563"/>
      <c r="B194" s="870" t="s">
        <v>919</v>
      </c>
      <c r="C194" s="871"/>
    </row>
    <row r="195" spans="1:4" ht="26.1" customHeight="1">
      <c r="A195" s="563"/>
      <c r="B195" s="868" t="s">
        <v>942</v>
      </c>
      <c r="C195" s="876"/>
    </row>
    <row r="196" spans="1:4" ht="22.5">
      <c r="A196" s="563">
        <v>1.1000000000000001</v>
      </c>
      <c r="B196" s="583" t="s">
        <v>787</v>
      </c>
      <c r="C196" s="597" t="s">
        <v>920</v>
      </c>
      <c r="D196" s="598"/>
    </row>
    <row r="197" spans="1:4" ht="12.75">
      <c r="A197" s="563" t="s">
        <v>251</v>
      </c>
      <c r="B197" s="584" t="s">
        <v>788</v>
      </c>
      <c r="C197" s="597" t="s">
        <v>921</v>
      </c>
      <c r="D197" s="599"/>
    </row>
    <row r="198" spans="1:4" ht="12.75">
      <c r="A198" s="563" t="s">
        <v>789</v>
      </c>
      <c r="B198" s="585" t="s">
        <v>790</v>
      </c>
      <c r="C198" s="867" t="s">
        <v>943</v>
      </c>
      <c r="D198" s="600"/>
    </row>
    <row r="199" spans="1:4" ht="12.75">
      <c r="A199" s="563" t="s">
        <v>791</v>
      </c>
      <c r="B199" s="585" t="s">
        <v>792</v>
      </c>
      <c r="C199" s="867"/>
      <c r="D199" s="600"/>
    </row>
    <row r="200" spans="1:4" ht="12.75">
      <c r="A200" s="563" t="s">
        <v>793</v>
      </c>
      <c r="B200" s="585" t="s">
        <v>794</v>
      </c>
      <c r="C200" s="867"/>
      <c r="D200" s="600"/>
    </row>
    <row r="201" spans="1:4" ht="12.75">
      <c r="A201" s="563" t="s">
        <v>795</v>
      </c>
      <c r="B201" s="585" t="s">
        <v>796</v>
      </c>
      <c r="C201" s="867"/>
      <c r="D201" s="600"/>
    </row>
    <row r="202" spans="1:4" ht="22.5">
      <c r="A202" s="563">
        <v>1.2</v>
      </c>
      <c r="B202" s="586" t="s">
        <v>797</v>
      </c>
      <c r="C202" s="587" t="s">
        <v>922</v>
      </c>
      <c r="D202" s="601"/>
    </row>
    <row r="203" spans="1:4" ht="22.5">
      <c r="A203" s="563" t="s">
        <v>799</v>
      </c>
      <c r="B203" s="588" t="s">
        <v>800</v>
      </c>
      <c r="C203" s="589" t="s">
        <v>923</v>
      </c>
      <c r="D203" s="602"/>
    </row>
    <row r="204" spans="1:4" ht="23.25">
      <c r="A204" s="563" t="s">
        <v>801</v>
      </c>
      <c r="B204" s="590" t="s">
        <v>802</v>
      </c>
      <c r="C204" s="589" t="s">
        <v>924</v>
      </c>
      <c r="D204" s="603"/>
    </row>
    <row r="205" spans="1:4" ht="12.75">
      <c r="A205" s="563" t="s">
        <v>803</v>
      </c>
      <c r="B205" s="591" t="s">
        <v>804</v>
      </c>
      <c r="C205" s="587" t="s">
        <v>925</v>
      </c>
      <c r="D205" s="602"/>
    </row>
    <row r="206" spans="1:4" ht="18" customHeight="1">
      <c r="A206" s="563" t="s">
        <v>805</v>
      </c>
      <c r="B206" s="594" t="s">
        <v>806</v>
      </c>
      <c r="C206" s="587" t="s">
        <v>926</v>
      </c>
      <c r="D206" s="603"/>
    </row>
    <row r="207" spans="1:4" ht="22.5">
      <c r="A207" s="563">
        <v>1.4</v>
      </c>
      <c r="B207" s="588" t="s">
        <v>938</v>
      </c>
      <c r="C207" s="592" t="s">
        <v>927</v>
      </c>
      <c r="D207" s="604"/>
    </row>
    <row r="208" spans="1:4" ht="12.75">
      <c r="A208" s="563">
        <v>1.5</v>
      </c>
      <c r="B208" s="588" t="s">
        <v>939</v>
      </c>
      <c r="C208" s="592" t="s">
        <v>927</v>
      </c>
      <c r="D208" s="604"/>
    </row>
    <row r="209" spans="1:3">
      <c r="A209" s="563"/>
      <c r="B209" s="866" t="s">
        <v>928</v>
      </c>
      <c r="C209" s="866"/>
    </row>
    <row r="210" spans="1:3" ht="24.6" customHeight="1">
      <c r="A210" s="563"/>
      <c r="B210" s="868" t="s">
        <v>929</v>
      </c>
      <c r="C210" s="868"/>
    </row>
    <row r="211" spans="1:3" ht="22.5">
      <c r="A211" s="571"/>
      <c r="B211" s="565" t="s">
        <v>680</v>
      </c>
      <c r="C211" s="573" t="s">
        <v>876</v>
      </c>
    </row>
    <row r="212" spans="1:3" ht="22.5">
      <c r="A212" s="571"/>
      <c r="B212" s="565" t="s">
        <v>681</v>
      </c>
      <c r="C212" s="573" t="s">
        <v>877</v>
      </c>
    </row>
    <row r="213" spans="1:3" ht="22.5">
      <c r="A213" s="563"/>
      <c r="B213" s="565" t="s">
        <v>682</v>
      </c>
      <c r="C213" s="573" t="s">
        <v>930</v>
      </c>
    </row>
    <row r="214" spans="1:3">
      <c r="A214" s="563"/>
      <c r="B214" s="866" t="s">
        <v>931</v>
      </c>
      <c r="C214" s="866"/>
    </row>
    <row r="215" spans="1:3" ht="39.6" customHeight="1">
      <c r="A215" s="571"/>
      <c r="B215" s="869" t="s">
        <v>944</v>
      </c>
      <c r="C215" s="869"/>
    </row>
    <row r="216" spans="1:3">
      <c r="B216" s="866" t="s">
        <v>983</v>
      </c>
      <c r="C216" s="866"/>
    </row>
    <row r="217" spans="1:3" ht="25.5">
      <c r="A217" s="622">
        <v>1</v>
      </c>
      <c r="B217" s="618" t="s">
        <v>959</v>
      </c>
      <c r="C217" s="619" t="s">
        <v>971</v>
      </c>
    </row>
    <row r="218" spans="1:3" ht="12.75">
      <c r="A218" s="622">
        <v>2</v>
      </c>
      <c r="B218" s="618" t="s">
        <v>960</v>
      </c>
      <c r="C218" s="619" t="s">
        <v>972</v>
      </c>
    </row>
    <row r="219" spans="1:3" ht="25.5">
      <c r="A219" s="622">
        <v>3</v>
      </c>
      <c r="B219" s="618" t="s">
        <v>961</v>
      </c>
      <c r="C219" s="618" t="s">
        <v>973</v>
      </c>
    </row>
    <row r="220" spans="1:3" ht="12.75">
      <c r="A220" s="622">
        <v>4</v>
      </c>
      <c r="B220" s="618" t="s">
        <v>962</v>
      </c>
      <c r="C220" s="618" t="s">
        <v>974</v>
      </c>
    </row>
    <row r="221" spans="1:3" ht="25.5">
      <c r="A221" s="622">
        <v>5</v>
      </c>
      <c r="B221" s="618" t="s">
        <v>963</v>
      </c>
      <c r="C221" s="618" t="s">
        <v>975</v>
      </c>
    </row>
    <row r="222" spans="1:3" ht="12.75">
      <c r="A222" s="622">
        <v>6</v>
      </c>
      <c r="B222" s="618" t="s">
        <v>964</v>
      </c>
      <c r="C222" s="618" t="s">
        <v>976</v>
      </c>
    </row>
    <row r="223" spans="1:3" ht="25.5">
      <c r="A223" s="622">
        <v>7</v>
      </c>
      <c r="B223" s="618" t="s">
        <v>965</v>
      </c>
      <c r="C223" s="618" t="s">
        <v>977</v>
      </c>
    </row>
    <row r="224" spans="1:3" ht="12.75">
      <c r="A224" s="622">
        <v>7.1</v>
      </c>
      <c r="B224" s="620" t="s">
        <v>966</v>
      </c>
      <c r="C224" s="618" t="s">
        <v>978</v>
      </c>
    </row>
    <row r="225" spans="1:3" ht="25.5">
      <c r="A225" s="622">
        <v>7.2</v>
      </c>
      <c r="B225" s="620" t="s">
        <v>967</v>
      </c>
      <c r="C225" s="618" t="s">
        <v>979</v>
      </c>
    </row>
    <row r="226" spans="1:3" ht="12.75">
      <c r="A226" s="622">
        <v>7.3</v>
      </c>
      <c r="B226" s="621" t="s">
        <v>968</v>
      </c>
      <c r="C226" s="618" t="s">
        <v>980</v>
      </c>
    </row>
    <row r="227" spans="1:3" ht="12.75">
      <c r="A227" s="622">
        <v>8</v>
      </c>
      <c r="B227" s="618" t="s">
        <v>969</v>
      </c>
      <c r="C227" s="619" t="s">
        <v>981</v>
      </c>
    </row>
    <row r="228" spans="1:3" ht="12.75">
      <c r="A228" s="622">
        <v>9</v>
      </c>
      <c r="B228" s="618" t="s">
        <v>970</v>
      </c>
      <c r="C228" s="619" t="s">
        <v>982</v>
      </c>
    </row>
    <row r="229" spans="1:3" ht="25.5">
      <c r="A229" s="622">
        <v>10.1</v>
      </c>
      <c r="B229" s="635" t="s">
        <v>1000</v>
      </c>
      <c r="C229" s="619" t="s">
        <v>1001</v>
      </c>
    </row>
    <row r="230" spans="1:3" ht="12.75">
      <c r="A230" s="863"/>
      <c r="B230" s="632" t="s">
        <v>782</v>
      </c>
      <c r="C230" s="619" t="s">
        <v>998</v>
      </c>
    </row>
    <row r="231" spans="1:3" ht="25.5">
      <c r="A231" s="864"/>
      <c r="B231" s="632" t="s">
        <v>996</v>
      </c>
      <c r="C231" s="619" t="s">
        <v>997</v>
      </c>
    </row>
    <row r="232" spans="1:3" ht="12.75">
      <c r="A232" s="864"/>
      <c r="B232" s="632" t="s">
        <v>984</v>
      </c>
      <c r="C232" s="619" t="s">
        <v>986</v>
      </c>
    </row>
    <row r="233" spans="1:3" ht="24">
      <c r="A233" s="864"/>
      <c r="B233" s="632" t="s">
        <v>991</v>
      </c>
      <c r="C233" s="633" t="s">
        <v>992</v>
      </c>
    </row>
    <row r="234" spans="1:3" ht="40.5" customHeight="1">
      <c r="A234" s="864"/>
      <c r="B234" s="632" t="s">
        <v>990</v>
      </c>
      <c r="C234" s="619" t="s">
        <v>993</v>
      </c>
    </row>
    <row r="235" spans="1:3" ht="24" customHeight="1">
      <c r="A235" s="864"/>
      <c r="B235" s="632" t="s">
        <v>995</v>
      </c>
      <c r="C235" s="619" t="s">
        <v>999</v>
      </c>
    </row>
    <row r="236" spans="1:3" ht="25.5">
      <c r="A236" s="865"/>
      <c r="B236" s="632" t="s">
        <v>985</v>
      </c>
      <c r="C236" s="619" t="s">
        <v>987</v>
      </c>
    </row>
  </sheetData>
  <mergeCells count="133">
    <mergeCell ref="B7:C7"/>
    <mergeCell ref="B8:C8"/>
    <mergeCell ref="B9:C9"/>
    <mergeCell ref="B10:C10"/>
    <mergeCell ref="B11:C11"/>
    <mergeCell ref="B12:C12"/>
    <mergeCell ref="A1:C1"/>
    <mergeCell ref="B2:C2"/>
    <mergeCell ref="B3:C3"/>
    <mergeCell ref="A4:C4"/>
    <mergeCell ref="B5:C5"/>
    <mergeCell ref="B6:C6"/>
    <mergeCell ref="B19:C19"/>
    <mergeCell ref="B20:C20"/>
    <mergeCell ref="B21:C21"/>
    <mergeCell ref="B22:C22"/>
    <mergeCell ref="B23:C23"/>
    <mergeCell ref="B24:C24"/>
    <mergeCell ref="B13:C13"/>
    <mergeCell ref="B14:C14"/>
    <mergeCell ref="B15:C15"/>
    <mergeCell ref="B16:C16"/>
    <mergeCell ref="B17:C17"/>
    <mergeCell ref="B18:C18"/>
    <mergeCell ref="B31:C31"/>
    <mergeCell ref="B32:C32"/>
    <mergeCell ref="B33:C33"/>
    <mergeCell ref="B34:C34"/>
    <mergeCell ref="B35:C35"/>
    <mergeCell ref="B36:C36"/>
    <mergeCell ref="B25:C25"/>
    <mergeCell ref="A26:C26"/>
    <mergeCell ref="B27:C27"/>
    <mergeCell ref="A28:C28"/>
    <mergeCell ref="B29:C29"/>
    <mergeCell ref="B30:C30"/>
    <mergeCell ref="B43:C43"/>
    <mergeCell ref="B44:C44"/>
    <mergeCell ref="B45:C45"/>
    <mergeCell ref="A46:C46"/>
    <mergeCell ref="B47:C47"/>
    <mergeCell ref="A48:C48"/>
    <mergeCell ref="B37:C37"/>
    <mergeCell ref="B38:C38"/>
    <mergeCell ref="B39:C39"/>
    <mergeCell ref="B40:C40"/>
    <mergeCell ref="B41:C41"/>
    <mergeCell ref="A42:C42"/>
    <mergeCell ref="A55:C55"/>
    <mergeCell ref="B56:C56"/>
    <mergeCell ref="B57:C57"/>
    <mergeCell ref="B58:C58"/>
    <mergeCell ref="B59:C59"/>
    <mergeCell ref="B60:C60"/>
    <mergeCell ref="B49:C49"/>
    <mergeCell ref="B50:C50"/>
    <mergeCell ref="B51:C51"/>
    <mergeCell ref="B52:C52"/>
    <mergeCell ref="B53:C53"/>
    <mergeCell ref="B54:C54"/>
    <mergeCell ref="A67:C67"/>
    <mergeCell ref="B68:C68"/>
    <mergeCell ref="B69:C69"/>
    <mergeCell ref="B70:C70"/>
    <mergeCell ref="B71:C71"/>
    <mergeCell ref="B72:C72"/>
    <mergeCell ref="B61:C61"/>
    <mergeCell ref="B62:C62"/>
    <mergeCell ref="B63:C63"/>
    <mergeCell ref="B64:C64"/>
    <mergeCell ref="A65:C65"/>
    <mergeCell ref="B66:C66"/>
    <mergeCell ref="B79:C79"/>
    <mergeCell ref="A80:C80"/>
    <mergeCell ref="B81:C81"/>
    <mergeCell ref="B82:C82"/>
    <mergeCell ref="B83:C83"/>
    <mergeCell ref="B84:C84"/>
    <mergeCell ref="B73:C73"/>
    <mergeCell ref="B74:C74"/>
    <mergeCell ref="B75:C75"/>
    <mergeCell ref="A76:C76"/>
    <mergeCell ref="B77:C77"/>
    <mergeCell ref="B78:C78"/>
    <mergeCell ref="B91:C91"/>
    <mergeCell ref="B92:C92"/>
    <mergeCell ref="B93:C93"/>
    <mergeCell ref="B94:C94"/>
    <mergeCell ref="B95:C95"/>
    <mergeCell ref="A96:C96"/>
    <mergeCell ref="B85:C85"/>
    <mergeCell ref="B86:C86"/>
    <mergeCell ref="B87:C87"/>
    <mergeCell ref="A88:C88"/>
    <mergeCell ref="B89:C89"/>
    <mergeCell ref="B90:C90"/>
    <mergeCell ref="B110:C110"/>
    <mergeCell ref="A111:C111"/>
    <mergeCell ref="A112:C112"/>
    <mergeCell ref="B113:C113"/>
    <mergeCell ref="B114:C114"/>
    <mergeCell ref="B115:C115"/>
    <mergeCell ref="A97:C97"/>
    <mergeCell ref="A105:C105"/>
    <mergeCell ref="B106:C106"/>
    <mergeCell ref="A107:C107"/>
    <mergeCell ref="B108:C108"/>
    <mergeCell ref="B109:C109"/>
    <mergeCell ref="B156:C156"/>
    <mergeCell ref="B157:C157"/>
    <mergeCell ref="B158:C158"/>
    <mergeCell ref="B159:C159"/>
    <mergeCell ref="B160:C160"/>
    <mergeCell ref="B165:C165"/>
    <mergeCell ref="B116:C116"/>
    <mergeCell ref="B117:C117"/>
    <mergeCell ref="B118:C118"/>
    <mergeCell ref="B146:C146"/>
    <mergeCell ref="B155:C155"/>
    <mergeCell ref="C147:C152"/>
    <mergeCell ref="A230:A236"/>
    <mergeCell ref="B216:C216"/>
    <mergeCell ref="C198:C201"/>
    <mergeCell ref="B209:C209"/>
    <mergeCell ref="B210:C210"/>
    <mergeCell ref="B214:C214"/>
    <mergeCell ref="B215:C215"/>
    <mergeCell ref="B168:C168"/>
    <mergeCell ref="B169:C169"/>
    <mergeCell ref="B186:C186"/>
    <mergeCell ref="B187:C187"/>
    <mergeCell ref="B194:C194"/>
    <mergeCell ref="B195:C195"/>
  </mergeCells>
  <conditionalFormatting sqref="B226">
    <cfRule type="duplicateValues" dxfId="3" priority="1"/>
    <cfRule type="duplicateValues" dxfId="2" priority="2"/>
  </conditionalFormatting>
  <conditionalFormatting sqref="B226">
    <cfRule type="duplicateValues" dxfId="1" priority="3"/>
  </conditionalFormatting>
  <conditionalFormatting sqref="B226">
    <cfRule type="duplicateValues" dxfId="0" priority="4"/>
  </conditionalFormatting>
  <pageMargins left="0.25" right="0.25" top="0.75" bottom="0.75" header="0.3" footer="0.3"/>
  <pageSetup scale="17"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pageSetUpPr fitToPage="1"/>
  </sheetPr>
  <dimension ref="A1:I67"/>
  <sheetViews>
    <sheetView zoomScale="70" zoomScaleNormal="70" workbookViewId="0">
      <pane xSplit="1" ySplit="6" topLeftCell="B50" activePane="bottomRight" state="frozen"/>
      <selection pane="topRight" activeCell="B1" sqref="B1"/>
      <selection pane="bottomLeft" activeCell="A6" sqref="A6"/>
      <selection pane="bottomRight" activeCell="C8" sqref="C8:H67"/>
    </sheetView>
  </sheetViews>
  <sheetFormatPr defaultColWidth="9.140625" defaultRowHeight="15"/>
  <cols>
    <col min="1" max="1" width="9.5703125" style="2" bestFit="1" customWidth="1"/>
    <col min="2" max="2" width="89.140625" style="2" customWidth="1"/>
    <col min="3" max="8" width="12.7109375" style="2" customWidth="1"/>
    <col min="9" max="9" width="8.85546875" customWidth="1"/>
    <col min="10" max="16384" width="9.140625" style="13"/>
  </cols>
  <sheetData>
    <row r="1" spans="1:8" ht="15.75">
      <c r="A1" s="17" t="s">
        <v>188</v>
      </c>
      <c r="B1" s="16" t="str">
        <f>Info!C2</f>
        <v>სს "ვითიბი ბანკი ჯორჯია"</v>
      </c>
      <c r="C1" s="16"/>
    </row>
    <row r="2" spans="1:8" ht="15.75">
      <c r="A2" s="17" t="s">
        <v>189</v>
      </c>
      <c r="B2" s="451">
        <f>'1. key ratios'!B2</f>
        <v>44926</v>
      </c>
      <c r="C2" s="28"/>
      <c r="D2" s="18"/>
      <c r="E2" s="18"/>
      <c r="F2" s="18"/>
      <c r="G2" s="18"/>
      <c r="H2" s="18"/>
    </row>
    <row r="3" spans="1:8" ht="15.75">
      <c r="A3" s="17"/>
      <c r="B3" s="16"/>
      <c r="C3" s="28"/>
      <c r="D3" s="18"/>
      <c r="E3" s="18"/>
      <c r="F3" s="18"/>
      <c r="G3" s="18"/>
      <c r="H3" s="18"/>
    </row>
    <row r="4" spans="1:8" ht="16.5" thickBot="1">
      <c r="A4" s="46" t="s">
        <v>406</v>
      </c>
      <c r="B4" s="29" t="s">
        <v>222</v>
      </c>
      <c r="C4" s="32"/>
      <c r="D4" s="32"/>
      <c r="E4" s="32"/>
      <c r="F4" s="46"/>
      <c r="G4" s="46"/>
      <c r="H4" s="47" t="s">
        <v>93</v>
      </c>
    </row>
    <row r="5" spans="1:8" ht="15.75">
      <c r="A5" s="119"/>
      <c r="B5" s="120"/>
      <c r="C5" s="754" t="s">
        <v>194</v>
      </c>
      <c r="D5" s="755"/>
      <c r="E5" s="756"/>
      <c r="F5" s="754" t="s">
        <v>195</v>
      </c>
      <c r="G5" s="755"/>
      <c r="H5" s="757"/>
    </row>
    <row r="6" spans="1:8">
      <c r="A6" s="121" t="s">
        <v>26</v>
      </c>
      <c r="B6" s="48"/>
      <c r="C6" s="49" t="s">
        <v>27</v>
      </c>
      <c r="D6" s="49" t="s">
        <v>96</v>
      </c>
      <c r="E6" s="49" t="s">
        <v>68</v>
      </c>
      <c r="F6" s="49" t="s">
        <v>27</v>
      </c>
      <c r="G6" s="49" t="s">
        <v>96</v>
      </c>
      <c r="H6" s="122" t="s">
        <v>68</v>
      </c>
    </row>
    <row r="7" spans="1:8">
      <c r="A7" s="123"/>
      <c r="B7" s="51" t="s">
        <v>92</v>
      </c>
      <c r="C7" s="52"/>
      <c r="D7" s="52"/>
      <c r="E7" s="52"/>
      <c r="F7" s="52"/>
      <c r="G7" s="52"/>
      <c r="H7" s="124"/>
    </row>
    <row r="8" spans="1:8" ht="15.75">
      <c r="A8" s="123">
        <v>1</v>
      </c>
      <c r="B8" s="53" t="s">
        <v>97</v>
      </c>
      <c r="C8" s="240">
        <v>938612</v>
      </c>
      <c r="D8" s="240">
        <v>-111905</v>
      </c>
      <c r="E8" s="230">
        <v>826707</v>
      </c>
      <c r="F8" s="240">
        <v>3495513</v>
      </c>
      <c r="G8" s="240">
        <v>-760338</v>
      </c>
      <c r="H8" s="241">
        <v>2735175</v>
      </c>
    </row>
    <row r="9" spans="1:8" ht="15.75">
      <c r="A9" s="123">
        <v>2</v>
      </c>
      <c r="B9" s="53" t="s">
        <v>98</v>
      </c>
      <c r="C9" s="242">
        <v>39358120</v>
      </c>
      <c r="D9" s="242">
        <v>16982955.999999996</v>
      </c>
      <c r="E9" s="230">
        <v>56341076</v>
      </c>
      <c r="F9" s="242">
        <v>116365665</v>
      </c>
      <c r="G9" s="242">
        <v>40357976</v>
      </c>
      <c r="H9" s="241">
        <v>156723641</v>
      </c>
    </row>
    <row r="10" spans="1:8" ht="15.75">
      <c r="A10" s="123">
        <v>2.1</v>
      </c>
      <c r="B10" s="54" t="s">
        <v>99</v>
      </c>
      <c r="C10" s="240">
        <v>0</v>
      </c>
      <c r="D10" s="240">
        <v>0</v>
      </c>
      <c r="E10" s="230">
        <v>0</v>
      </c>
      <c r="F10" s="240">
        <v>0</v>
      </c>
      <c r="G10" s="240">
        <v>0</v>
      </c>
      <c r="H10" s="241">
        <v>0</v>
      </c>
    </row>
    <row r="11" spans="1:8" ht="15.75">
      <c r="A11" s="123">
        <v>2.2000000000000002</v>
      </c>
      <c r="B11" s="54" t="s">
        <v>100</v>
      </c>
      <c r="C11" s="240">
        <v>167715.69</v>
      </c>
      <c r="D11" s="240">
        <v>65599.260000000009</v>
      </c>
      <c r="E11" s="230">
        <v>233314.95</v>
      </c>
      <c r="F11" s="240">
        <v>951768.68000000028</v>
      </c>
      <c r="G11" s="240">
        <v>741766.23</v>
      </c>
      <c r="H11" s="241">
        <v>1693534.9100000001</v>
      </c>
    </row>
    <row r="12" spans="1:8" ht="15.75">
      <c r="A12" s="123">
        <v>2.2999999999999998</v>
      </c>
      <c r="B12" s="54" t="s">
        <v>101</v>
      </c>
      <c r="C12" s="240">
        <v>0</v>
      </c>
      <c r="D12" s="240">
        <v>162.22999999999999</v>
      </c>
      <c r="E12" s="230">
        <v>162.22999999999999</v>
      </c>
      <c r="F12" s="240">
        <v>0</v>
      </c>
      <c r="G12" s="240">
        <v>87689.14</v>
      </c>
      <c r="H12" s="241">
        <v>87689.14</v>
      </c>
    </row>
    <row r="13" spans="1:8" ht="15.75">
      <c r="A13" s="123">
        <v>2.4</v>
      </c>
      <c r="B13" s="54" t="s">
        <v>102</v>
      </c>
      <c r="C13" s="240">
        <v>4194.1399999999994</v>
      </c>
      <c r="D13" s="240">
        <v>4750.7700000000004</v>
      </c>
      <c r="E13" s="230">
        <v>8944.91</v>
      </c>
      <c r="F13" s="240">
        <v>541250.82999999996</v>
      </c>
      <c r="G13" s="240">
        <v>23265.729999999996</v>
      </c>
      <c r="H13" s="241">
        <v>564516.55999999994</v>
      </c>
    </row>
    <row r="14" spans="1:8" ht="15.75">
      <c r="A14" s="123">
        <v>2.5</v>
      </c>
      <c r="B14" s="54" t="s">
        <v>103</v>
      </c>
      <c r="C14" s="240">
        <v>0</v>
      </c>
      <c r="D14" s="240">
        <v>0</v>
      </c>
      <c r="E14" s="230">
        <v>0</v>
      </c>
      <c r="F14" s="240">
        <v>34371.910000000003</v>
      </c>
      <c r="G14" s="240">
        <v>56797.919999999998</v>
      </c>
      <c r="H14" s="241">
        <v>91169.83</v>
      </c>
    </row>
    <row r="15" spans="1:8" ht="15.75">
      <c r="A15" s="123">
        <v>2.6</v>
      </c>
      <c r="B15" s="54" t="s">
        <v>104</v>
      </c>
      <c r="C15" s="240">
        <v>46641.65</v>
      </c>
      <c r="D15" s="240">
        <v>2155.5500000000002</v>
      </c>
      <c r="E15" s="230">
        <v>48797.200000000004</v>
      </c>
      <c r="F15" s="240">
        <v>127147.74999999999</v>
      </c>
      <c r="G15" s="240">
        <v>-305403.90999999997</v>
      </c>
      <c r="H15" s="241">
        <v>-178256.15999999997</v>
      </c>
    </row>
    <row r="16" spans="1:8" ht="15.75">
      <c r="A16" s="123">
        <v>2.7</v>
      </c>
      <c r="B16" s="54" t="s">
        <v>105</v>
      </c>
      <c r="C16" s="240">
        <v>0</v>
      </c>
      <c r="D16" s="240">
        <v>18615.099999999999</v>
      </c>
      <c r="E16" s="230">
        <v>18615.099999999999</v>
      </c>
      <c r="F16" s="240">
        <v>10748.13</v>
      </c>
      <c r="G16" s="240">
        <v>27430.190000000002</v>
      </c>
      <c r="H16" s="241">
        <v>38178.32</v>
      </c>
    </row>
    <row r="17" spans="1:8" ht="15.75">
      <c r="A17" s="123">
        <v>2.8</v>
      </c>
      <c r="B17" s="54" t="s">
        <v>106</v>
      </c>
      <c r="C17" s="240">
        <v>17144577</v>
      </c>
      <c r="D17" s="240">
        <v>1873795</v>
      </c>
      <c r="E17" s="230">
        <v>19018372</v>
      </c>
      <c r="F17" s="240">
        <v>69858842</v>
      </c>
      <c r="G17" s="240">
        <v>8361086</v>
      </c>
      <c r="H17" s="241">
        <v>78219928</v>
      </c>
    </row>
    <row r="18" spans="1:8" ht="15.75">
      <c r="A18" s="123">
        <v>2.9</v>
      </c>
      <c r="B18" s="54" t="s">
        <v>107</v>
      </c>
      <c r="C18" s="240">
        <v>21994991.520000003</v>
      </c>
      <c r="D18" s="240">
        <v>15017878.089999996</v>
      </c>
      <c r="E18" s="230">
        <v>37012869.609999999</v>
      </c>
      <c r="F18" s="240">
        <v>44841535.700000003</v>
      </c>
      <c r="G18" s="240">
        <v>31365344.700000003</v>
      </c>
      <c r="H18" s="241">
        <v>76206880.400000006</v>
      </c>
    </row>
    <row r="19" spans="1:8" ht="15.75">
      <c r="A19" s="123">
        <v>3</v>
      </c>
      <c r="B19" s="53" t="s">
        <v>108</v>
      </c>
      <c r="C19" s="240"/>
      <c r="D19" s="240"/>
      <c r="E19" s="230">
        <v>0</v>
      </c>
      <c r="F19" s="240"/>
      <c r="G19" s="240"/>
      <c r="H19" s="241">
        <v>0</v>
      </c>
    </row>
    <row r="20" spans="1:8" ht="15.75">
      <c r="A20" s="123">
        <v>4</v>
      </c>
      <c r="B20" s="53" t="s">
        <v>109</v>
      </c>
      <c r="C20" s="240">
        <v>3360777</v>
      </c>
      <c r="D20" s="240">
        <v>0</v>
      </c>
      <c r="E20" s="230">
        <v>3360777</v>
      </c>
      <c r="F20" s="240">
        <v>15680846</v>
      </c>
      <c r="G20" s="240">
        <v>0</v>
      </c>
      <c r="H20" s="241">
        <v>15680846</v>
      </c>
    </row>
    <row r="21" spans="1:8" ht="15.75">
      <c r="A21" s="123">
        <v>5</v>
      </c>
      <c r="B21" s="53" t="s">
        <v>110</v>
      </c>
      <c r="C21" s="240">
        <v>384019.08</v>
      </c>
      <c r="D21" s="240">
        <v>2312</v>
      </c>
      <c r="E21" s="230">
        <v>386331.08</v>
      </c>
      <c r="F21" s="240">
        <v>2124661.4000000004</v>
      </c>
      <c r="G21" s="240">
        <v>761</v>
      </c>
      <c r="H21" s="241">
        <v>2125422.4000000004</v>
      </c>
    </row>
    <row r="22" spans="1:8" ht="15.75">
      <c r="A22" s="123">
        <v>6</v>
      </c>
      <c r="B22" s="55" t="s">
        <v>111</v>
      </c>
      <c r="C22" s="242">
        <v>44041528.079999998</v>
      </c>
      <c r="D22" s="242">
        <v>16873362.999999996</v>
      </c>
      <c r="E22" s="230">
        <v>60914891.079999998</v>
      </c>
      <c r="F22" s="242">
        <v>137666685.40000001</v>
      </c>
      <c r="G22" s="242">
        <v>39598399</v>
      </c>
      <c r="H22" s="241">
        <v>177265084.40000001</v>
      </c>
    </row>
    <row r="23" spans="1:8" ht="15.75">
      <c r="A23" s="123"/>
      <c r="B23" s="51" t="s">
        <v>90</v>
      </c>
      <c r="C23" s="240"/>
      <c r="D23" s="240"/>
      <c r="E23" s="229"/>
      <c r="F23" s="240"/>
      <c r="G23" s="240"/>
      <c r="H23" s="243"/>
    </row>
    <row r="24" spans="1:8" ht="15.75">
      <c r="A24" s="123">
        <v>7</v>
      </c>
      <c r="B24" s="53" t="s">
        <v>112</v>
      </c>
      <c r="C24" s="240">
        <v>3052150.63</v>
      </c>
      <c r="D24" s="240">
        <v>374604.73000000004</v>
      </c>
      <c r="E24" s="230">
        <v>3426755.36</v>
      </c>
      <c r="F24" s="240">
        <v>17163803.669999998</v>
      </c>
      <c r="G24" s="240">
        <v>3033487.11</v>
      </c>
      <c r="H24" s="241">
        <v>20197290.779999997</v>
      </c>
    </row>
    <row r="25" spans="1:8" ht="15.75">
      <c r="A25" s="123">
        <v>8</v>
      </c>
      <c r="B25" s="53" t="s">
        <v>113</v>
      </c>
      <c r="C25" s="240">
        <v>8785389.370000001</v>
      </c>
      <c r="D25" s="240">
        <v>1697568.27</v>
      </c>
      <c r="E25" s="230">
        <v>10482957.640000001</v>
      </c>
      <c r="F25" s="240">
        <v>44081376.329999998</v>
      </c>
      <c r="G25" s="240">
        <v>10805484.889999999</v>
      </c>
      <c r="H25" s="241">
        <v>54886861.219999999</v>
      </c>
    </row>
    <row r="26" spans="1:8" ht="15.75">
      <c r="A26" s="123">
        <v>9</v>
      </c>
      <c r="B26" s="53" t="s">
        <v>114</v>
      </c>
      <c r="C26" s="240">
        <v>405156</v>
      </c>
      <c r="D26" s="240">
        <v>95793</v>
      </c>
      <c r="E26" s="230">
        <v>500949</v>
      </c>
      <c r="F26" s="240">
        <v>590667</v>
      </c>
      <c r="G26" s="240">
        <v>364085</v>
      </c>
      <c r="H26" s="241">
        <v>954752</v>
      </c>
    </row>
    <row r="27" spans="1:8" ht="15.75">
      <c r="A27" s="123">
        <v>10</v>
      </c>
      <c r="B27" s="53" t="s">
        <v>115</v>
      </c>
      <c r="C27" s="240">
        <v>0</v>
      </c>
      <c r="D27" s="240">
        <v>0</v>
      </c>
      <c r="E27" s="230">
        <v>0</v>
      </c>
      <c r="F27" s="240">
        <v>0</v>
      </c>
      <c r="G27" s="240">
        <v>0</v>
      </c>
      <c r="H27" s="241">
        <v>0</v>
      </c>
    </row>
    <row r="28" spans="1:8" ht="15.75">
      <c r="A28" s="123">
        <v>11</v>
      </c>
      <c r="B28" s="53" t="s">
        <v>116</v>
      </c>
      <c r="C28" s="240">
        <v>2638744</v>
      </c>
      <c r="D28" s="240">
        <v>10432648</v>
      </c>
      <c r="E28" s="230">
        <v>13071392</v>
      </c>
      <c r="F28" s="240">
        <v>10893565</v>
      </c>
      <c r="G28" s="240">
        <v>9354252</v>
      </c>
      <c r="H28" s="241">
        <v>20247817</v>
      </c>
    </row>
    <row r="29" spans="1:8" ht="15.75">
      <c r="A29" s="123">
        <v>12</v>
      </c>
      <c r="B29" s="53" t="s">
        <v>117</v>
      </c>
      <c r="C29" s="240">
        <v>247922</v>
      </c>
      <c r="D29" s="240">
        <v>74138</v>
      </c>
      <c r="E29" s="230">
        <v>322060</v>
      </c>
      <c r="F29" s="240">
        <v>521851</v>
      </c>
      <c r="G29" s="240">
        <v>400638</v>
      </c>
      <c r="H29" s="241">
        <v>922489</v>
      </c>
    </row>
    <row r="30" spans="1:8" ht="15.75">
      <c r="A30" s="123">
        <v>13</v>
      </c>
      <c r="B30" s="56" t="s">
        <v>118</v>
      </c>
      <c r="C30" s="242">
        <v>15129362</v>
      </c>
      <c r="D30" s="242">
        <v>12674752</v>
      </c>
      <c r="E30" s="230">
        <v>27804114</v>
      </c>
      <c r="F30" s="242">
        <v>73251263</v>
      </c>
      <c r="G30" s="242">
        <v>23957947</v>
      </c>
      <c r="H30" s="241">
        <v>97209210</v>
      </c>
    </row>
    <row r="31" spans="1:8" ht="15.75">
      <c r="A31" s="123">
        <v>14</v>
      </c>
      <c r="B31" s="56" t="s">
        <v>119</v>
      </c>
      <c r="C31" s="242">
        <v>28912166.079999998</v>
      </c>
      <c r="D31" s="242">
        <v>4198610.9999999963</v>
      </c>
      <c r="E31" s="230">
        <v>33110777.079999994</v>
      </c>
      <c r="F31" s="242">
        <v>64415422.400000006</v>
      </c>
      <c r="G31" s="242">
        <v>15640452</v>
      </c>
      <c r="H31" s="241">
        <v>80055874.400000006</v>
      </c>
    </row>
    <row r="32" spans="1:8">
      <c r="A32" s="123"/>
      <c r="B32" s="51"/>
      <c r="C32" s="244"/>
      <c r="D32" s="244"/>
      <c r="E32" s="244"/>
      <c r="F32" s="244"/>
      <c r="G32" s="244"/>
      <c r="H32" s="245"/>
    </row>
    <row r="33" spans="1:8" ht="15.75">
      <c r="A33" s="123"/>
      <c r="B33" s="51" t="s">
        <v>120</v>
      </c>
      <c r="C33" s="240"/>
      <c r="D33" s="240"/>
      <c r="E33" s="229"/>
      <c r="F33" s="240"/>
      <c r="G33" s="240"/>
      <c r="H33" s="243"/>
    </row>
    <row r="34" spans="1:8" ht="15.75">
      <c r="A34" s="123">
        <v>15</v>
      </c>
      <c r="B34" s="50" t="s">
        <v>91</v>
      </c>
      <c r="C34" s="246">
        <v>3734620.25</v>
      </c>
      <c r="D34" s="246">
        <v>1577898.78</v>
      </c>
      <c r="E34" s="230">
        <v>5312519.03</v>
      </c>
      <c r="F34" s="246">
        <v>13307190.310000001</v>
      </c>
      <c r="G34" s="246">
        <v>3089822.4000000004</v>
      </c>
      <c r="H34" s="241">
        <v>16397012.710000001</v>
      </c>
    </row>
    <row r="35" spans="1:8" ht="15.75">
      <c r="A35" s="123">
        <v>15.1</v>
      </c>
      <c r="B35" s="54" t="s">
        <v>121</v>
      </c>
      <c r="C35" s="240">
        <v>3644321.25</v>
      </c>
      <c r="D35" s="240">
        <v>1989337</v>
      </c>
      <c r="E35" s="230">
        <v>5633658.25</v>
      </c>
      <c r="F35" s="240">
        <v>15912938.310000001</v>
      </c>
      <c r="G35" s="240">
        <v>8213527</v>
      </c>
      <c r="H35" s="241">
        <v>24126465.310000002</v>
      </c>
    </row>
    <row r="36" spans="1:8" ht="15.75">
      <c r="A36" s="123">
        <v>15.2</v>
      </c>
      <c r="B36" s="54" t="s">
        <v>122</v>
      </c>
      <c r="C36" s="240">
        <v>-90299</v>
      </c>
      <c r="D36" s="240">
        <v>411438.22</v>
      </c>
      <c r="E36" s="230">
        <v>321139.21999999997</v>
      </c>
      <c r="F36" s="240">
        <v>2605748</v>
      </c>
      <c r="G36" s="240">
        <v>5123704.5999999996</v>
      </c>
      <c r="H36" s="241">
        <v>7729452.5999999996</v>
      </c>
    </row>
    <row r="37" spans="1:8" ht="15.75">
      <c r="A37" s="123">
        <v>16</v>
      </c>
      <c r="B37" s="53" t="s">
        <v>123</v>
      </c>
      <c r="C37" s="240">
        <v>0</v>
      </c>
      <c r="D37" s="240">
        <v>0</v>
      </c>
      <c r="E37" s="230">
        <v>0</v>
      </c>
      <c r="F37" s="240">
        <v>0</v>
      </c>
      <c r="G37" s="240">
        <v>0</v>
      </c>
      <c r="H37" s="241">
        <v>0</v>
      </c>
    </row>
    <row r="38" spans="1:8" ht="15.75">
      <c r="A38" s="123">
        <v>17</v>
      </c>
      <c r="B38" s="53" t="s">
        <v>124</v>
      </c>
      <c r="C38" s="240">
        <v>0</v>
      </c>
      <c r="D38" s="240">
        <v>0</v>
      </c>
      <c r="E38" s="230">
        <v>0</v>
      </c>
      <c r="F38" s="240">
        <v>0</v>
      </c>
      <c r="G38" s="240">
        <v>0</v>
      </c>
      <c r="H38" s="241">
        <v>0</v>
      </c>
    </row>
    <row r="39" spans="1:8" ht="15.75">
      <c r="A39" s="123">
        <v>18</v>
      </c>
      <c r="B39" s="53" t="s">
        <v>125</v>
      </c>
      <c r="C39" s="240">
        <v>-1302073</v>
      </c>
      <c r="D39" s="240">
        <v>0</v>
      </c>
      <c r="E39" s="230">
        <v>-1302073</v>
      </c>
      <c r="F39" s="240">
        <v>0</v>
      </c>
      <c r="G39" s="240">
        <v>0</v>
      </c>
      <c r="H39" s="241">
        <v>0</v>
      </c>
    </row>
    <row r="40" spans="1:8" ht="15.75">
      <c r="A40" s="123">
        <v>19</v>
      </c>
      <c r="B40" s="53" t="s">
        <v>126</v>
      </c>
      <c r="C40" s="240">
        <v>-26713824</v>
      </c>
      <c r="D40" s="240">
        <v>0</v>
      </c>
      <c r="E40" s="230">
        <v>-26713824</v>
      </c>
      <c r="F40" s="240">
        <v>18240376</v>
      </c>
      <c r="G40" s="240">
        <v>0</v>
      </c>
      <c r="H40" s="241">
        <v>18240376</v>
      </c>
    </row>
    <row r="41" spans="1:8" ht="15.75">
      <c r="A41" s="123">
        <v>20</v>
      </c>
      <c r="B41" s="53" t="s">
        <v>127</v>
      </c>
      <c r="C41" s="240">
        <v>-21813512</v>
      </c>
      <c r="D41" s="240">
        <v>0</v>
      </c>
      <c r="E41" s="230">
        <v>-21813512</v>
      </c>
      <c r="F41" s="240">
        <v>-6124019</v>
      </c>
      <c r="G41" s="240">
        <v>0</v>
      </c>
      <c r="H41" s="241">
        <v>-6124019</v>
      </c>
    </row>
    <row r="42" spans="1:8" ht="15.75">
      <c r="A42" s="123">
        <v>21</v>
      </c>
      <c r="B42" s="53" t="s">
        <v>128</v>
      </c>
      <c r="C42" s="240">
        <v>1849631</v>
      </c>
      <c r="D42" s="240">
        <v>0</v>
      </c>
      <c r="E42" s="230">
        <v>1849631</v>
      </c>
      <c r="F42" s="240">
        <v>906119</v>
      </c>
      <c r="G42" s="240">
        <v>0</v>
      </c>
      <c r="H42" s="241">
        <v>906119</v>
      </c>
    </row>
    <row r="43" spans="1:8" ht="15.75">
      <c r="A43" s="123">
        <v>22</v>
      </c>
      <c r="B43" s="53" t="s">
        <v>129</v>
      </c>
      <c r="C43" s="240">
        <v>892242.67</v>
      </c>
      <c r="D43" s="240">
        <v>0</v>
      </c>
      <c r="E43" s="230">
        <v>892242.67</v>
      </c>
      <c r="F43" s="240">
        <v>243310.01</v>
      </c>
      <c r="G43" s="240">
        <v>0</v>
      </c>
      <c r="H43" s="241">
        <v>243310.01</v>
      </c>
    </row>
    <row r="44" spans="1:8" ht="15.75">
      <c r="A44" s="123">
        <v>23</v>
      </c>
      <c r="B44" s="53" t="s">
        <v>130</v>
      </c>
      <c r="C44" s="240">
        <v>1820358</v>
      </c>
      <c r="D44" s="240">
        <v>594995</v>
      </c>
      <c r="E44" s="230">
        <v>2415353</v>
      </c>
      <c r="F44" s="240">
        <v>3937678.28</v>
      </c>
      <c r="G44" s="240">
        <v>1289779</v>
      </c>
      <c r="H44" s="241">
        <v>5227457.2799999993</v>
      </c>
    </row>
    <row r="45" spans="1:8" ht="15.75">
      <c r="A45" s="123">
        <v>24</v>
      </c>
      <c r="B45" s="56" t="s">
        <v>131</v>
      </c>
      <c r="C45" s="242">
        <v>-41532557.079999998</v>
      </c>
      <c r="D45" s="242">
        <v>2172893.7800000003</v>
      </c>
      <c r="E45" s="230">
        <v>-39359663.299999997</v>
      </c>
      <c r="F45" s="242">
        <v>30510654.600000005</v>
      </c>
      <c r="G45" s="242">
        <v>4379601.4000000004</v>
      </c>
      <c r="H45" s="241">
        <v>34890256.000000007</v>
      </c>
    </row>
    <row r="46" spans="1:8">
      <c r="A46" s="123"/>
      <c r="B46" s="51" t="s">
        <v>132</v>
      </c>
      <c r="C46" s="240"/>
      <c r="D46" s="240"/>
      <c r="E46" s="240"/>
      <c r="F46" s="240"/>
      <c r="G46" s="240"/>
      <c r="H46" s="247"/>
    </row>
    <row r="47" spans="1:8" ht="15.75">
      <c r="A47" s="123">
        <v>25</v>
      </c>
      <c r="B47" s="53" t="s">
        <v>133</v>
      </c>
      <c r="C47" s="240">
        <v>898909</v>
      </c>
      <c r="D47" s="240">
        <v>584270.78</v>
      </c>
      <c r="E47" s="230">
        <v>1483179.78</v>
      </c>
      <c r="F47" s="240">
        <v>1991000</v>
      </c>
      <c r="G47" s="240">
        <v>2775354.4</v>
      </c>
      <c r="H47" s="241">
        <v>4766354.4000000004</v>
      </c>
    </row>
    <row r="48" spans="1:8" ht="15.75">
      <c r="A48" s="123">
        <v>26</v>
      </c>
      <c r="B48" s="53" t="s">
        <v>134</v>
      </c>
      <c r="C48" s="240">
        <v>3876322</v>
      </c>
      <c r="D48" s="240">
        <v>396183</v>
      </c>
      <c r="E48" s="230">
        <v>4272505</v>
      </c>
      <c r="F48" s="240">
        <v>6859365</v>
      </c>
      <c r="G48" s="240">
        <v>1386896</v>
      </c>
      <c r="H48" s="241">
        <v>8246261</v>
      </c>
    </row>
    <row r="49" spans="1:9" ht="15.75">
      <c r="A49" s="123">
        <v>27</v>
      </c>
      <c r="B49" s="53" t="s">
        <v>135</v>
      </c>
      <c r="C49" s="240">
        <v>17482769</v>
      </c>
      <c r="D49" s="240">
        <v>0</v>
      </c>
      <c r="E49" s="230">
        <v>17482769</v>
      </c>
      <c r="F49" s="240">
        <v>39994537</v>
      </c>
      <c r="G49" s="240">
        <v>0</v>
      </c>
      <c r="H49" s="241">
        <v>39994537</v>
      </c>
    </row>
    <row r="50" spans="1:9" ht="15.75">
      <c r="A50" s="123">
        <v>28</v>
      </c>
      <c r="B50" s="53" t="s">
        <v>270</v>
      </c>
      <c r="C50" s="240">
        <v>241782</v>
      </c>
      <c r="D50" s="240">
        <v>0</v>
      </c>
      <c r="E50" s="230">
        <v>241782</v>
      </c>
      <c r="F50" s="240">
        <v>646832</v>
      </c>
      <c r="G50" s="240">
        <v>0</v>
      </c>
      <c r="H50" s="241">
        <v>646832</v>
      </c>
    </row>
    <row r="51" spans="1:9" ht="15.75">
      <c r="A51" s="123">
        <v>29</v>
      </c>
      <c r="B51" s="53" t="s">
        <v>136</v>
      </c>
      <c r="C51" s="240">
        <v>5578143</v>
      </c>
      <c r="D51" s="240">
        <v>0</v>
      </c>
      <c r="E51" s="230">
        <v>5578143</v>
      </c>
      <c r="F51" s="240">
        <v>8555278</v>
      </c>
      <c r="G51" s="240">
        <v>0</v>
      </c>
      <c r="H51" s="241">
        <v>8555278</v>
      </c>
    </row>
    <row r="52" spans="1:9" ht="15.75">
      <c r="A52" s="123">
        <v>30</v>
      </c>
      <c r="B52" s="53" t="s">
        <v>137</v>
      </c>
      <c r="C52" s="240">
        <v>83821827</v>
      </c>
      <c r="D52" s="240">
        <v>-40761</v>
      </c>
      <c r="E52" s="230">
        <v>83781066</v>
      </c>
      <c r="F52" s="240">
        <v>7147821</v>
      </c>
      <c r="G52" s="240">
        <v>166637</v>
      </c>
      <c r="H52" s="241">
        <v>7314458</v>
      </c>
    </row>
    <row r="53" spans="1:9" ht="15.75">
      <c r="A53" s="123">
        <v>31</v>
      </c>
      <c r="B53" s="56" t="s">
        <v>138</v>
      </c>
      <c r="C53" s="242">
        <v>111899752</v>
      </c>
      <c r="D53" s="242">
        <v>939692.78</v>
      </c>
      <c r="E53" s="230">
        <v>112839444.78</v>
      </c>
      <c r="F53" s="242">
        <v>65194833</v>
      </c>
      <c r="G53" s="242">
        <v>4328887.4000000004</v>
      </c>
      <c r="H53" s="241">
        <v>69523720.400000006</v>
      </c>
    </row>
    <row r="54" spans="1:9" ht="15.75">
      <c r="A54" s="123">
        <v>32</v>
      </c>
      <c r="B54" s="56" t="s">
        <v>139</v>
      </c>
      <c r="C54" s="242">
        <v>-153432309.07999998</v>
      </c>
      <c r="D54" s="242">
        <v>1233201.0000000002</v>
      </c>
      <c r="E54" s="230">
        <v>-152199108.07999998</v>
      </c>
      <c r="F54" s="242">
        <v>-34684178.399999991</v>
      </c>
      <c r="G54" s="242">
        <v>50714</v>
      </c>
      <c r="H54" s="241">
        <v>-34633464.399999991</v>
      </c>
    </row>
    <row r="55" spans="1:9">
      <c r="A55" s="123"/>
      <c r="B55" s="51"/>
      <c r="C55" s="244"/>
      <c r="D55" s="244"/>
      <c r="E55" s="244"/>
      <c r="F55" s="244"/>
      <c r="G55" s="244"/>
      <c r="H55" s="245"/>
    </row>
    <row r="56" spans="1:9" ht="15.75">
      <c r="A56" s="123">
        <v>33</v>
      </c>
      <c r="B56" s="56" t="s">
        <v>140</v>
      </c>
      <c r="C56" s="242">
        <v>-124520142.99999999</v>
      </c>
      <c r="D56" s="242">
        <v>5431811.9999999963</v>
      </c>
      <c r="E56" s="230">
        <v>-119088330.99999999</v>
      </c>
      <c r="F56" s="242">
        <v>29731244.000000015</v>
      </c>
      <c r="G56" s="242">
        <v>15691166</v>
      </c>
      <c r="H56" s="241">
        <v>45422410.000000015</v>
      </c>
    </row>
    <row r="57" spans="1:9">
      <c r="A57" s="123"/>
      <c r="B57" s="51"/>
      <c r="C57" s="244"/>
      <c r="D57" s="244"/>
      <c r="E57" s="244"/>
      <c r="F57" s="244"/>
      <c r="G57" s="244"/>
      <c r="H57" s="245"/>
    </row>
    <row r="58" spans="1:9" ht="15.75">
      <c r="A58" s="123">
        <v>34</v>
      </c>
      <c r="B58" s="53" t="s">
        <v>141</v>
      </c>
      <c r="C58" s="240">
        <v>-66372498</v>
      </c>
      <c r="D58" s="240">
        <v>-2865972</v>
      </c>
      <c r="E58" s="230">
        <v>-69238470</v>
      </c>
      <c r="F58" s="240">
        <v>-2019616</v>
      </c>
      <c r="G58" s="240">
        <v>113723</v>
      </c>
      <c r="H58" s="241">
        <v>-1905893</v>
      </c>
    </row>
    <row r="59" spans="1:9" s="194" customFormat="1" ht="15.75">
      <c r="A59" s="123">
        <v>35</v>
      </c>
      <c r="B59" s="50" t="s">
        <v>142</v>
      </c>
      <c r="C59" s="248">
        <v>-572860</v>
      </c>
      <c r="D59" s="248" t="s">
        <v>1011</v>
      </c>
      <c r="E59" s="249">
        <v>-572860</v>
      </c>
      <c r="F59" s="250">
        <v>0</v>
      </c>
      <c r="G59" s="250" t="s">
        <v>1011</v>
      </c>
      <c r="H59" s="251">
        <v>0</v>
      </c>
      <c r="I59" s="193"/>
    </row>
    <row r="60" spans="1:9" ht="15.75">
      <c r="A60" s="123">
        <v>36</v>
      </c>
      <c r="B60" s="53" t="s">
        <v>143</v>
      </c>
      <c r="C60" s="240">
        <v>413137</v>
      </c>
      <c r="D60" s="240">
        <v>-255618</v>
      </c>
      <c r="E60" s="230">
        <v>157519</v>
      </c>
      <c r="F60" s="240">
        <v>5695173</v>
      </c>
      <c r="G60" s="240">
        <v>249983</v>
      </c>
      <c r="H60" s="241">
        <v>5945156</v>
      </c>
    </row>
    <row r="61" spans="1:9" ht="15.75">
      <c r="A61" s="123">
        <v>37</v>
      </c>
      <c r="B61" s="56" t="s">
        <v>144</v>
      </c>
      <c r="C61" s="242">
        <v>-66532221</v>
      </c>
      <c r="D61" s="242">
        <v>-3121590</v>
      </c>
      <c r="E61" s="230">
        <v>-69653811</v>
      </c>
      <c r="F61" s="242">
        <v>3675557</v>
      </c>
      <c r="G61" s="242">
        <v>363706</v>
      </c>
      <c r="H61" s="241">
        <v>4039263</v>
      </c>
    </row>
    <row r="62" spans="1:9">
      <c r="A62" s="123"/>
      <c r="B62" s="57"/>
      <c r="C62" s="240"/>
      <c r="D62" s="240"/>
      <c r="E62" s="240"/>
      <c r="F62" s="240"/>
      <c r="G62" s="240"/>
      <c r="H62" s="247"/>
    </row>
    <row r="63" spans="1:9" ht="15.75">
      <c r="A63" s="123">
        <v>38</v>
      </c>
      <c r="B63" s="58" t="s">
        <v>271</v>
      </c>
      <c r="C63" s="242">
        <v>-57987921.999999985</v>
      </c>
      <c r="D63" s="242">
        <v>8553401.9999999963</v>
      </c>
      <c r="E63" s="230">
        <v>-49434519.999999985</v>
      </c>
      <c r="F63" s="242">
        <v>26055687.000000015</v>
      </c>
      <c r="G63" s="242">
        <v>15327460</v>
      </c>
      <c r="H63" s="241">
        <v>41383147.000000015</v>
      </c>
    </row>
    <row r="64" spans="1:9" ht="15.75">
      <c r="A64" s="121">
        <v>39</v>
      </c>
      <c r="B64" s="53" t="s">
        <v>145</v>
      </c>
      <c r="C64" s="252">
        <v>1869219</v>
      </c>
      <c r="D64" s="252">
        <v>0</v>
      </c>
      <c r="E64" s="230">
        <v>1869219</v>
      </c>
      <c r="F64" s="252">
        <v>3553480</v>
      </c>
      <c r="G64" s="252">
        <v>0</v>
      </c>
      <c r="H64" s="241">
        <v>3553480</v>
      </c>
    </row>
    <row r="65" spans="1:8" ht="15.75">
      <c r="A65" s="123">
        <v>40</v>
      </c>
      <c r="B65" s="56" t="s">
        <v>146</v>
      </c>
      <c r="C65" s="242">
        <v>-59857140.999999985</v>
      </c>
      <c r="D65" s="242">
        <v>8553401.9999999963</v>
      </c>
      <c r="E65" s="230">
        <v>-51303738.999999985</v>
      </c>
      <c r="F65" s="242">
        <v>22502207.000000015</v>
      </c>
      <c r="G65" s="242">
        <v>15327460</v>
      </c>
      <c r="H65" s="241">
        <v>37829667.000000015</v>
      </c>
    </row>
    <row r="66" spans="1:8" ht="15.75">
      <c r="A66" s="121">
        <v>41</v>
      </c>
      <c r="B66" s="53" t="s">
        <v>147</v>
      </c>
      <c r="C66" s="252">
        <v>0</v>
      </c>
      <c r="D66" s="252"/>
      <c r="E66" s="230">
        <v>0</v>
      </c>
      <c r="F66" s="252">
        <v>0</v>
      </c>
      <c r="G66" s="252"/>
      <c r="H66" s="241">
        <v>0</v>
      </c>
    </row>
    <row r="67" spans="1:8" ht="16.5" thickBot="1">
      <c r="A67" s="125">
        <v>42</v>
      </c>
      <c r="B67" s="126" t="s">
        <v>148</v>
      </c>
      <c r="C67" s="253">
        <v>-59857140.999999985</v>
      </c>
      <c r="D67" s="253">
        <v>8553401.9999999963</v>
      </c>
      <c r="E67" s="238">
        <v>-51303738.999999985</v>
      </c>
      <c r="F67" s="253">
        <v>22502207.000000015</v>
      </c>
      <c r="G67" s="253">
        <v>15327460</v>
      </c>
      <c r="H67" s="254">
        <v>37829667.000000015</v>
      </c>
    </row>
  </sheetData>
  <mergeCells count="2">
    <mergeCell ref="C5:E5"/>
    <mergeCell ref="F5:H5"/>
  </mergeCells>
  <pageMargins left="0.7" right="0.7" top="0.75" bottom="0.75" header="0.3" footer="0.3"/>
  <pageSetup paperSize="9" scale="4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pageSetUpPr fitToPage="1"/>
  </sheetPr>
  <dimension ref="A1:H53"/>
  <sheetViews>
    <sheetView topLeftCell="A40" zoomScale="80" zoomScaleNormal="80" workbookViewId="0">
      <selection activeCell="C7" sqref="C7:H52"/>
    </sheetView>
  </sheetViews>
  <sheetFormatPr defaultRowHeight="15"/>
  <cols>
    <col min="1" max="1" width="9.5703125" bestFit="1" customWidth="1"/>
    <col min="2" max="2" width="72.28515625" customWidth="1"/>
    <col min="3" max="3" width="12.7109375" customWidth="1"/>
    <col min="4" max="5" width="15.28515625" bestFit="1" customWidth="1"/>
    <col min="6" max="6" width="12.7109375" customWidth="1"/>
    <col min="7" max="8" width="15.28515625" bestFit="1" customWidth="1"/>
  </cols>
  <sheetData>
    <row r="1" spans="1:8">
      <c r="A1" s="2" t="s">
        <v>188</v>
      </c>
      <c r="B1" t="str">
        <f>Info!C2</f>
        <v>სს "ვითიბი ბანკი ჯორჯია"</v>
      </c>
    </row>
    <row r="2" spans="1:8">
      <c r="A2" s="2" t="s">
        <v>189</v>
      </c>
      <c r="B2" s="451">
        <f>'1. key ratios'!B2</f>
        <v>44926</v>
      </c>
    </row>
    <row r="3" spans="1:8">
      <c r="A3" s="2"/>
    </row>
    <row r="4" spans="1:8" ht="16.5" thickBot="1">
      <c r="A4" s="2" t="s">
        <v>407</v>
      </c>
      <c r="B4" s="2"/>
      <c r="C4" s="203"/>
      <c r="D4" s="203"/>
      <c r="E4" s="203"/>
      <c r="F4" s="204"/>
      <c r="G4" s="204"/>
      <c r="H4" s="205" t="s">
        <v>93</v>
      </c>
    </row>
    <row r="5" spans="1:8" ht="15.75">
      <c r="A5" s="758" t="s">
        <v>26</v>
      </c>
      <c r="B5" s="760" t="s">
        <v>244</v>
      </c>
      <c r="C5" s="762" t="s">
        <v>194</v>
      </c>
      <c r="D5" s="762"/>
      <c r="E5" s="762"/>
      <c r="F5" s="762" t="s">
        <v>195</v>
      </c>
      <c r="G5" s="762"/>
      <c r="H5" s="763"/>
    </row>
    <row r="6" spans="1:8">
      <c r="A6" s="759"/>
      <c r="B6" s="761"/>
      <c r="C6" s="38" t="s">
        <v>27</v>
      </c>
      <c r="D6" s="38" t="s">
        <v>94</v>
      </c>
      <c r="E6" s="38" t="s">
        <v>68</v>
      </c>
      <c r="F6" s="38" t="s">
        <v>27</v>
      </c>
      <c r="G6" s="38" t="s">
        <v>94</v>
      </c>
      <c r="H6" s="39" t="s">
        <v>68</v>
      </c>
    </row>
    <row r="7" spans="1:8" s="3" customFormat="1" ht="15.75">
      <c r="A7" s="206">
        <v>1</v>
      </c>
      <c r="B7" s="207" t="s">
        <v>481</v>
      </c>
      <c r="C7" s="232">
        <v>16476840</v>
      </c>
      <c r="D7" s="232">
        <v>18823943</v>
      </c>
      <c r="E7" s="255">
        <v>35300783</v>
      </c>
      <c r="F7" s="232">
        <v>98566895</v>
      </c>
      <c r="G7" s="232">
        <v>104099610</v>
      </c>
      <c r="H7" s="233">
        <v>202666505</v>
      </c>
    </row>
    <row r="8" spans="1:8" s="3" customFormat="1" ht="15.75">
      <c r="A8" s="206">
        <v>1.1000000000000001</v>
      </c>
      <c r="B8" s="208" t="s">
        <v>275</v>
      </c>
      <c r="C8" s="232">
        <v>3329232</v>
      </c>
      <c r="D8" s="232">
        <v>7935069</v>
      </c>
      <c r="E8" s="255">
        <v>11264301</v>
      </c>
      <c r="F8" s="232">
        <v>36631851</v>
      </c>
      <c r="G8" s="232">
        <v>42780218</v>
      </c>
      <c r="H8" s="233">
        <v>79412069</v>
      </c>
    </row>
    <row r="9" spans="1:8" s="3" customFormat="1" ht="15.75">
      <c r="A9" s="206">
        <v>1.2</v>
      </c>
      <c r="B9" s="208" t="s">
        <v>276</v>
      </c>
      <c r="C9" s="232">
        <v>0</v>
      </c>
      <c r="D9" s="232">
        <v>0</v>
      </c>
      <c r="E9" s="255">
        <v>0</v>
      </c>
      <c r="F9" s="232">
        <v>0</v>
      </c>
      <c r="G9" s="232">
        <v>2843751.68</v>
      </c>
      <c r="H9" s="233">
        <v>2843751.68</v>
      </c>
    </row>
    <row r="10" spans="1:8" s="3" customFormat="1" ht="15.75">
      <c r="A10" s="206">
        <v>1.3</v>
      </c>
      <c r="B10" s="208" t="s">
        <v>277</v>
      </c>
      <c r="C10" s="232">
        <v>13147608</v>
      </c>
      <c r="D10" s="232">
        <v>10888874</v>
      </c>
      <c r="E10" s="255">
        <v>24036482</v>
      </c>
      <c r="F10" s="232">
        <v>61935044</v>
      </c>
      <c r="G10" s="232">
        <v>58475640.32</v>
      </c>
      <c r="H10" s="233">
        <v>120410684.31999999</v>
      </c>
    </row>
    <row r="11" spans="1:8" s="3" customFormat="1" ht="15.75">
      <c r="A11" s="206">
        <v>1.4</v>
      </c>
      <c r="B11" s="208" t="s">
        <v>278</v>
      </c>
      <c r="C11" s="232">
        <v>47145</v>
      </c>
      <c r="D11" s="232">
        <v>0</v>
      </c>
      <c r="E11" s="255">
        <v>47145</v>
      </c>
      <c r="F11" s="232">
        <v>47145</v>
      </c>
      <c r="G11" s="232">
        <v>0</v>
      </c>
      <c r="H11" s="233">
        <v>47145</v>
      </c>
    </row>
    <row r="12" spans="1:8" s="3" customFormat="1" ht="29.25" customHeight="1">
      <c r="A12" s="206">
        <v>2</v>
      </c>
      <c r="B12" s="207" t="s">
        <v>279</v>
      </c>
      <c r="C12" s="232">
        <v>0</v>
      </c>
      <c r="D12" s="232">
        <v>0</v>
      </c>
      <c r="E12" s="255">
        <v>0</v>
      </c>
      <c r="F12" s="232">
        <v>0</v>
      </c>
      <c r="G12" s="232">
        <v>0</v>
      </c>
      <c r="H12" s="233">
        <v>0</v>
      </c>
    </row>
    <row r="13" spans="1:8" s="3" customFormat="1" ht="25.5">
      <c r="A13" s="206">
        <v>3</v>
      </c>
      <c r="B13" s="207" t="s">
        <v>280</v>
      </c>
      <c r="C13" s="232">
        <v>0</v>
      </c>
      <c r="D13" s="232">
        <v>0</v>
      </c>
      <c r="E13" s="255">
        <v>0</v>
      </c>
      <c r="F13" s="232">
        <v>112586000</v>
      </c>
      <c r="G13" s="232">
        <v>0</v>
      </c>
      <c r="H13" s="233">
        <v>112586000</v>
      </c>
    </row>
    <row r="14" spans="1:8" s="3" customFormat="1" ht="15.75">
      <c r="A14" s="206">
        <v>3.1</v>
      </c>
      <c r="B14" s="208" t="s">
        <v>281</v>
      </c>
      <c r="C14" s="232">
        <v>0</v>
      </c>
      <c r="D14" s="232">
        <v>0</v>
      </c>
      <c r="E14" s="255">
        <v>0</v>
      </c>
      <c r="F14" s="232">
        <v>112586000</v>
      </c>
      <c r="G14" s="232">
        <v>0</v>
      </c>
      <c r="H14" s="233">
        <v>112586000</v>
      </c>
    </row>
    <row r="15" spans="1:8" s="3" customFormat="1" ht="15.75">
      <c r="A15" s="206">
        <v>3.2</v>
      </c>
      <c r="B15" s="208" t="s">
        <v>282</v>
      </c>
      <c r="C15" s="232">
        <v>0</v>
      </c>
      <c r="D15" s="232">
        <v>0</v>
      </c>
      <c r="E15" s="255">
        <v>0</v>
      </c>
      <c r="F15" s="232">
        <v>0</v>
      </c>
      <c r="G15" s="232">
        <v>0</v>
      </c>
      <c r="H15" s="233">
        <v>0</v>
      </c>
    </row>
    <row r="16" spans="1:8" s="3" customFormat="1" ht="15.75">
      <c r="A16" s="206">
        <v>4</v>
      </c>
      <c r="B16" s="207" t="s">
        <v>283</v>
      </c>
      <c r="C16" s="232">
        <v>76678560</v>
      </c>
      <c r="D16" s="232">
        <v>5009899621</v>
      </c>
      <c r="E16" s="255">
        <v>5086578181</v>
      </c>
      <c r="F16" s="232">
        <v>267174462</v>
      </c>
      <c r="G16" s="232">
        <v>39157140215</v>
      </c>
      <c r="H16" s="233">
        <v>39424314677</v>
      </c>
    </row>
    <row r="17" spans="1:8" s="3" customFormat="1" ht="15.75">
      <c r="A17" s="206">
        <v>4.0999999999999996</v>
      </c>
      <c r="B17" s="208" t="s">
        <v>284</v>
      </c>
      <c r="C17" s="232">
        <v>76678560</v>
      </c>
      <c r="D17" s="232">
        <v>4955859621</v>
      </c>
      <c r="E17" s="255">
        <v>5032538181</v>
      </c>
      <c r="F17" s="232">
        <v>267174462</v>
      </c>
      <c r="G17" s="232">
        <v>39157039727.709999</v>
      </c>
      <c r="H17" s="233">
        <v>39424214189.709999</v>
      </c>
    </row>
    <row r="18" spans="1:8" s="3" customFormat="1" ht="15.75">
      <c r="A18" s="206">
        <v>4.2</v>
      </c>
      <c r="B18" s="208" t="s">
        <v>285</v>
      </c>
      <c r="C18" s="232">
        <v>0</v>
      </c>
      <c r="D18" s="232">
        <v>54040000</v>
      </c>
      <c r="E18" s="255">
        <v>54040000</v>
      </c>
      <c r="F18" s="232">
        <v>0</v>
      </c>
      <c r="G18" s="232">
        <v>100487.29</v>
      </c>
      <c r="H18" s="233">
        <v>100487.29</v>
      </c>
    </row>
    <row r="19" spans="1:8" s="3" customFormat="1" ht="25.5">
      <c r="A19" s="206">
        <v>5</v>
      </c>
      <c r="B19" s="207" t="s">
        <v>286</v>
      </c>
      <c r="C19" s="232">
        <v>31375483.390000001</v>
      </c>
      <c r="D19" s="232">
        <v>1874972458.4979</v>
      </c>
      <c r="E19" s="255">
        <v>1906347941.8879001</v>
      </c>
      <c r="F19" s="232">
        <v>186167263.38</v>
      </c>
      <c r="G19" s="232">
        <v>6872329884.073</v>
      </c>
      <c r="H19" s="233">
        <v>7058497147.4530001</v>
      </c>
    </row>
    <row r="20" spans="1:8" s="3" customFormat="1" ht="15.75">
      <c r="A20" s="206">
        <v>5.0999999999999996</v>
      </c>
      <c r="B20" s="208" t="s">
        <v>287</v>
      </c>
      <c r="C20" s="232">
        <v>2739368.39</v>
      </c>
      <c r="D20" s="232">
        <v>837594.8628</v>
      </c>
      <c r="E20" s="255">
        <v>3576963.2527999999</v>
      </c>
      <c r="F20" s="232">
        <v>12887114.939999999</v>
      </c>
      <c r="G20" s="232">
        <v>45539914.100100003</v>
      </c>
      <c r="H20" s="233">
        <v>58427029.040100001</v>
      </c>
    </row>
    <row r="21" spans="1:8" s="3" customFormat="1" ht="15.75">
      <c r="A21" s="206">
        <v>5.2</v>
      </c>
      <c r="B21" s="208" t="s">
        <v>288</v>
      </c>
      <c r="C21" s="232">
        <v>0</v>
      </c>
      <c r="D21" s="232">
        <v>82817.380799999999</v>
      </c>
      <c r="E21" s="255">
        <v>82817.380799999999</v>
      </c>
      <c r="F21" s="232">
        <v>1</v>
      </c>
      <c r="G21" s="232">
        <v>30410375.916999999</v>
      </c>
      <c r="H21" s="233">
        <v>30410376.916999999</v>
      </c>
    </row>
    <row r="22" spans="1:8" s="3" customFormat="1" ht="15.75">
      <c r="A22" s="206">
        <v>5.3</v>
      </c>
      <c r="B22" s="208" t="s">
        <v>289</v>
      </c>
      <c r="C22" s="232">
        <v>23253400</v>
      </c>
      <c r="D22" s="232">
        <v>691824235.67600012</v>
      </c>
      <c r="E22" s="255">
        <v>715077635.67600012</v>
      </c>
      <c r="F22" s="232">
        <v>97918468.689999998</v>
      </c>
      <c r="G22" s="232">
        <v>4519531700.9368</v>
      </c>
      <c r="H22" s="233">
        <v>4617450169.6267996</v>
      </c>
    </row>
    <row r="23" spans="1:8" s="3" customFormat="1" ht="15.75">
      <c r="A23" s="206" t="s">
        <v>290</v>
      </c>
      <c r="B23" s="209" t="s">
        <v>291</v>
      </c>
      <c r="C23" s="232">
        <v>166000</v>
      </c>
      <c r="D23" s="232">
        <v>85917196.260000005</v>
      </c>
      <c r="E23" s="255">
        <v>86083196.260000005</v>
      </c>
      <c r="F23" s="232">
        <v>6175667</v>
      </c>
      <c r="G23" s="232">
        <v>1659001942.0237999</v>
      </c>
      <c r="H23" s="233">
        <v>1665177609.0237999</v>
      </c>
    </row>
    <row r="24" spans="1:8" s="3" customFormat="1" ht="15.75">
      <c r="A24" s="206" t="s">
        <v>292</v>
      </c>
      <c r="B24" s="209" t="s">
        <v>293</v>
      </c>
      <c r="C24" s="232">
        <v>23074400</v>
      </c>
      <c r="D24" s="232">
        <v>470466622.542</v>
      </c>
      <c r="E24" s="255">
        <v>493541022.542</v>
      </c>
      <c r="F24" s="232">
        <v>30453328</v>
      </c>
      <c r="G24" s="232">
        <v>1801032138.7182</v>
      </c>
      <c r="H24" s="233">
        <v>1831485466.7182</v>
      </c>
    </row>
    <row r="25" spans="1:8" s="3" customFormat="1" ht="15.75">
      <c r="A25" s="206" t="s">
        <v>294</v>
      </c>
      <c r="B25" s="210" t="s">
        <v>295</v>
      </c>
      <c r="C25" s="232">
        <v>0</v>
      </c>
      <c r="D25" s="232">
        <v>17854816</v>
      </c>
      <c r="E25" s="255">
        <v>17854816</v>
      </c>
      <c r="F25" s="232">
        <v>0</v>
      </c>
      <c r="G25" s="232">
        <v>51220507.2896</v>
      </c>
      <c r="H25" s="233">
        <v>51220507.2896</v>
      </c>
    </row>
    <row r="26" spans="1:8" s="3" customFormat="1" ht="15.75">
      <c r="A26" s="206" t="s">
        <v>296</v>
      </c>
      <c r="B26" s="209" t="s">
        <v>297</v>
      </c>
      <c r="C26" s="232">
        <v>13000</v>
      </c>
      <c r="D26" s="232">
        <v>58026760.469999999</v>
      </c>
      <c r="E26" s="255">
        <v>58039760.469999999</v>
      </c>
      <c r="F26" s="232">
        <v>1060680.69</v>
      </c>
      <c r="G26" s="232">
        <v>477322295.08759999</v>
      </c>
      <c r="H26" s="233">
        <v>478382975.77759999</v>
      </c>
    </row>
    <row r="27" spans="1:8" s="3" customFormat="1" ht="15.75">
      <c r="A27" s="206" t="s">
        <v>298</v>
      </c>
      <c r="B27" s="209" t="s">
        <v>299</v>
      </c>
      <c r="C27" s="232">
        <v>0</v>
      </c>
      <c r="D27" s="232">
        <v>59558840.403999999</v>
      </c>
      <c r="E27" s="255">
        <v>59558840.403999999</v>
      </c>
      <c r="F27" s="232">
        <v>60228793</v>
      </c>
      <c r="G27" s="232">
        <v>530954817.81760001</v>
      </c>
      <c r="H27" s="233">
        <v>591183610.81760001</v>
      </c>
    </row>
    <row r="28" spans="1:8" s="3" customFormat="1" ht="15.75">
      <c r="A28" s="206">
        <v>5.4</v>
      </c>
      <c r="B28" s="208" t="s">
        <v>300</v>
      </c>
      <c r="C28" s="232">
        <v>4355102</v>
      </c>
      <c r="D28" s="232">
        <v>168320210.08539999</v>
      </c>
      <c r="E28" s="255">
        <v>172675312.08539999</v>
      </c>
      <c r="F28" s="232">
        <v>62486412.75</v>
      </c>
      <c r="G28" s="232">
        <v>602599769.83099997</v>
      </c>
      <c r="H28" s="233">
        <v>665086182.58099997</v>
      </c>
    </row>
    <row r="29" spans="1:8" s="3" customFormat="1" ht="15.75">
      <c r="A29" s="206">
        <v>5.5</v>
      </c>
      <c r="B29" s="208" t="s">
        <v>301</v>
      </c>
      <c r="C29" s="232">
        <v>5</v>
      </c>
      <c r="D29" s="232">
        <v>451234002.70200002</v>
      </c>
      <c r="E29" s="255">
        <v>451234007.70200002</v>
      </c>
      <c r="F29" s="232">
        <v>10940483</v>
      </c>
      <c r="G29" s="232">
        <v>967468212.95309997</v>
      </c>
      <c r="H29" s="233">
        <v>978408695.95309997</v>
      </c>
    </row>
    <row r="30" spans="1:8" s="3" customFormat="1" ht="15.75">
      <c r="A30" s="206">
        <v>5.6</v>
      </c>
      <c r="B30" s="208" t="s">
        <v>302</v>
      </c>
      <c r="C30" s="232">
        <v>0</v>
      </c>
      <c r="D30" s="232">
        <v>562286200</v>
      </c>
      <c r="E30" s="255">
        <v>562286200</v>
      </c>
      <c r="F30" s="232">
        <v>0</v>
      </c>
      <c r="G30" s="232">
        <v>667398280.52479994</v>
      </c>
      <c r="H30" s="233">
        <v>667398280.52479994</v>
      </c>
    </row>
    <row r="31" spans="1:8" s="3" customFormat="1" ht="15.75">
      <c r="A31" s="206">
        <v>5.7</v>
      </c>
      <c r="B31" s="208" t="s">
        <v>303</v>
      </c>
      <c r="C31" s="232">
        <v>1027608</v>
      </c>
      <c r="D31" s="232">
        <v>387397.79090000002</v>
      </c>
      <c r="E31" s="255">
        <v>1415005.7908999999</v>
      </c>
      <c r="F31" s="232">
        <v>1934783</v>
      </c>
      <c r="G31" s="232">
        <v>39381629.810199998</v>
      </c>
      <c r="H31" s="233">
        <v>41316412.810199998</v>
      </c>
    </row>
    <row r="32" spans="1:8" s="3" customFormat="1" ht="15.75">
      <c r="A32" s="206">
        <v>6</v>
      </c>
      <c r="B32" s="207" t="s">
        <v>304</v>
      </c>
      <c r="C32" s="232">
        <v>0</v>
      </c>
      <c r="D32" s="232">
        <v>0</v>
      </c>
      <c r="E32" s="255">
        <v>0</v>
      </c>
      <c r="F32" s="232">
        <v>25523916.649999999</v>
      </c>
      <c r="G32" s="232">
        <v>160211256.46219999</v>
      </c>
      <c r="H32" s="233">
        <v>185735173.11219999</v>
      </c>
    </row>
    <row r="33" spans="1:8" s="3" customFormat="1" ht="25.5">
      <c r="A33" s="206">
        <v>6.1</v>
      </c>
      <c r="B33" s="208" t="s">
        <v>482</v>
      </c>
      <c r="C33" s="232">
        <v>0</v>
      </c>
      <c r="D33" s="232">
        <v>0</v>
      </c>
      <c r="E33" s="255">
        <v>0</v>
      </c>
      <c r="F33" s="232">
        <v>0</v>
      </c>
      <c r="G33" s="232">
        <v>0</v>
      </c>
      <c r="H33" s="233">
        <v>0</v>
      </c>
    </row>
    <row r="34" spans="1:8" s="3" customFormat="1" ht="25.5">
      <c r="A34" s="206">
        <v>6.2</v>
      </c>
      <c r="B34" s="208" t="s">
        <v>305</v>
      </c>
      <c r="C34" s="232">
        <v>0</v>
      </c>
      <c r="D34" s="232">
        <v>0</v>
      </c>
      <c r="E34" s="255">
        <v>0</v>
      </c>
      <c r="F34" s="232">
        <v>25523916.649999999</v>
      </c>
      <c r="G34" s="232">
        <v>160211256.46219999</v>
      </c>
      <c r="H34" s="233">
        <v>185735173.11219999</v>
      </c>
    </row>
    <row r="35" spans="1:8" s="3" customFormat="1" ht="25.5">
      <c r="A35" s="206">
        <v>6.3</v>
      </c>
      <c r="B35" s="208" t="s">
        <v>306</v>
      </c>
      <c r="C35" s="232">
        <v>0</v>
      </c>
      <c r="D35" s="232">
        <v>0</v>
      </c>
      <c r="E35" s="255">
        <v>0</v>
      </c>
      <c r="F35" s="232">
        <v>0</v>
      </c>
      <c r="G35" s="232">
        <v>0</v>
      </c>
      <c r="H35" s="233">
        <v>0</v>
      </c>
    </row>
    <row r="36" spans="1:8" s="3" customFormat="1" ht="15.75">
      <c r="A36" s="206">
        <v>6.4</v>
      </c>
      <c r="B36" s="208" t="s">
        <v>307</v>
      </c>
      <c r="C36" s="232">
        <v>0</v>
      </c>
      <c r="D36" s="232">
        <v>0</v>
      </c>
      <c r="E36" s="255">
        <v>0</v>
      </c>
      <c r="F36" s="232">
        <v>0</v>
      </c>
      <c r="G36" s="232">
        <v>0</v>
      </c>
      <c r="H36" s="233">
        <v>0</v>
      </c>
    </row>
    <row r="37" spans="1:8" s="3" customFormat="1" ht="15.75">
      <c r="A37" s="206">
        <v>6.5</v>
      </c>
      <c r="B37" s="208" t="s">
        <v>308</v>
      </c>
      <c r="C37" s="232">
        <v>0</v>
      </c>
      <c r="D37" s="232">
        <v>0</v>
      </c>
      <c r="E37" s="255">
        <v>0</v>
      </c>
      <c r="F37" s="232">
        <v>0</v>
      </c>
      <c r="G37" s="232">
        <v>0</v>
      </c>
      <c r="H37" s="233">
        <v>0</v>
      </c>
    </row>
    <row r="38" spans="1:8" s="3" customFormat="1" ht="25.5">
      <c r="A38" s="206">
        <v>6.6</v>
      </c>
      <c r="B38" s="208" t="s">
        <v>309</v>
      </c>
      <c r="C38" s="232">
        <v>0</v>
      </c>
      <c r="D38" s="232">
        <v>0</v>
      </c>
      <c r="E38" s="255">
        <v>0</v>
      </c>
      <c r="F38" s="232">
        <v>0</v>
      </c>
      <c r="G38" s="232">
        <v>0</v>
      </c>
      <c r="H38" s="233">
        <v>0</v>
      </c>
    </row>
    <row r="39" spans="1:8" s="3" customFormat="1" ht="25.5">
      <c r="A39" s="206">
        <v>6.7</v>
      </c>
      <c r="B39" s="208" t="s">
        <v>310</v>
      </c>
      <c r="C39" s="232">
        <v>0</v>
      </c>
      <c r="D39" s="232">
        <v>0</v>
      </c>
      <c r="E39" s="255">
        <v>0</v>
      </c>
      <c r="F39" s="232">
        <v>0</v>
      </c>
      <c r="G39" s="232">
        <v>0</v>
      </c>
      <c r="H39" s="233">
        <v>0</v>
      </c>
    </row>
    <row r="40" spans="1:8" s="3" customFormat="1" ht="15.75">
      <c r="A40" s="206">
        <v>7</v>
      </c>
      <c r="B40" s="207" t="s">
        <v>311</v>
      </c>
      <c r="C40" s="232">
        <v>15657222.07</v>
      </c>
      <c r="D40" s="232">
        <v>4750606.16</v>
      </c>
      <c r="E40" s="255">
        <v>20407828.23</v>
      </c>
      <c r="F40" s="232">
        <v>17052691.789999999</v>
      </c>
      <c r="G40" s="232">
        <v>10455503.409999998</v>
      </c>
      <c r="H40" s="233">
        <v>27508195.199999996</v>
      </c>
    </row>
    <row r="41" spans="1:8" s="3" customFormat="1" ht="25.5">
      <c r="A41" s="206">
        <v>7.1</v>
      </c>
      <c r="B41" s="208" t="s">
        <v>312</v>
      </c>
      <c r="C41" s="232">
        <v>14875.98</v>
      </c>
      <c r="D41" s="232">
        <v>0</v>
      </c>
      <c r="E41" s="255">
        <v>14875.98</v>
      </c>
      <c r="F41" s="232">
        <v>1421599.2099999995</v>
      </c>
      <c r="G41" s="232">
        <v>0</v>
      </c>
      <c r="H41" s="233">
        <v>1421599.2099999995</v>
      </c>
    </row>
    <row r="42" spans="1:8" s="3" customFormat="1" ht="25.5">
      <c r="A42" s="206">
        <v>7.2</v>
      </c>
      <c r="B42" s="208" t="s">
        <v>313</v>
      </c>
      <c r="C42" s="232">
        <v>20</v>
      </c>
      <c r="D42" s="232">
        <v>0</v>
      </c>
      <c r="E42" s="255">
        <v>20</v>
      </c>
      <c r="F42" s="232">
        <v>1188.5900000000006</v>
      </c>
      <c r="G42" s="232">
        <v>0</v>
      </c>
      <c r="H42" s="233">
        <v>1188.5900000000006</v>
      </c>
    </row>
    <row r="43" spans="1:8" s="3" customFormat="1" ht="25.5">
      <c r="A43" s="206">
        <v>7.3</v>
      </c>
      <c r="B43" s="208" t="s">
        <v>314</v>
      </c>
      <c r="C43" s="232">
        <v>11168129.75</v>
      </c>
      <c r="D43" s="232">
        <v>1881074.7200000007</v>
      </c>
      <c r="E43" s="255">
        <v>13049204.470000001</v>
      </c>
      <c r="F43" s="232">
        <v>11101220.060000001</v>
      </c>
      <c r="G43" s="232">
        <v>4983108.1099999994</v>
      </c>
      <c r="H43" s="233">
        <v>16084328.17</v>
      </c>
    </row>
    <row r="44" spans="1:8" s="3" customFormat="1" ht="25.5">
      <c r="A44" s="206">
        <v>7.4</v>
      </c>
      <c r="B44" s="208" t="s">
        <v>315</v>
      </c>
      <c r="C44" s="232">
        <v>4489092.32</v>
      </c>
      <c r="D44" s="232">
        <v>2869531.4399999995</v>
      </c>
      <c r="E44" s="255">
        <v>7358623.7599999998</v>
      </c>
      <c r="F44" s="232">
        <v>5951471.7300000004</v>
      </c>
      <c r="G44" s="232">
        <v>5472395.2999999989</v>
      </c>
      <c r="H44" s="233">
        <v>11423867.029999999</v>
      </c>
    </row>
    <row r="45" spans="1:8" s="3" customFormat="1" ht="15.75">
      <c r="A45" s="206">
        <v>8</v>
      </c>
      <c r="B45" s="207" t="s">
        <v>316</v>
      </c>
      <c r="C45" s="232">
        <v>0</v>
      </c>
      <c r="D45" s="232">
        <v>0</v>
      </c>
      <c r="E45" s="255">
        <v>0</v>
      </c>
      <c r="F45" s="232">
        <v>0</v>
      </c>
      <c r="G45" s="232">
        <v>3320257.3292777995</v>
      </c>
      <c r="H45" s="233">
        <v>3320257.3292777995</v>
      </c>
    </row>
    <row r="46" spans="1:8" s="3" customFormat="1" ht="15.75">
      <c r="A46" s="206">
        <v>8.1</v>
      </c>
      <c r="B46" s="208" t="s">
        <v>317</v>
      </c>
      <c r="C46" s="232">
        <v>0</v>
      </c>
      <c r="D46" s="232">
        <v>0</v>
      </c>
      <c r="E46" s="255">
        <v>0</v>
      </c>
      <c r="F46" s="232">
        <v>0</v>
      </c>
      <c r="G46" s="232">
        <v>0</v>
      </c>
      <c r="H46" s="233">
        <v>0</v>
      </c>
    </row>
    <row r="47" spans="1:8" s="3" customFormat="1" ht="15.75">
      <c r="A47" s="206">
        <v>8.1999999999999993</v>
      </c>
      <c r="B47" s="208" t="s">
        <v>318</v>
      </c>
      <c r="C47" s="232">
        <v>0</v>
      </c>
      <c r="D47" s="232">
        <v>0</v>
      </c>
      <c r="E47" s="255">
        <v>0</v>
      </c>
      <c r="F47" s="232">
        <v>0</v>
      </c>
      <c r="G47" s="232">
        <v>914234.38181679975</v>
      </c>
      <c r="H47" s="233">
        <v>914234.38181679975</v>
      </c>
    </row>
    <row r="48" spans="1:8" s="3" customFormat="1" ht="15.75">
      <c r="A48" s="206">
        <v>8.3000000000000007</v>
      </c>
      <c r="B48" s="208" t="s">
        <v>319</v>
      </c>
      <c r="C48" s="232">
        <v>0</v>
      </c>
      <c r="D48" s="232">
        <v>0</v>
      </c>
      <c r="E48" s="255">
        <v>0</v>
      </c>
      <c r="F48" s="232">
        <v>0</v>
      </c>
      <c r="G48" s="232">
        <v>431223.70463999995</v>
      </c>
      <c r="H48" s="233">
        <v>431223.70463999995</v>
      </c>
    </row>
    <row r="49" spans="1:8" s="3" customFormat="1" ht="15.75">
      <c r="A49" s="206">
        <v>8.4</v>
      </c>
      <c r="B49" s="208" t="s">
        <v>320</v>
      </c>
      <c r="C49" s="232">
        <v>0</v>
      </c>
      <c r="D49" s="232">
        <v>0</v>
      </c>
      <c r="E49" s="255">
        <v>0</v>
      </c>
      <c r="F49" s="232">
        <v>0</v>
      </c>
      <c r="G49" s="232">
        <v>369288.17130666663</v>
      </c>
      <c r="H49" s="233">
        <v>369288.17130666663</v>
      </c>
    </row>
    <row r="50" spans="1:8" s="3" customFormat="1" ht="15.75">
      <c r="A50" s="206">
        <v>8.5</v>
      </c>
      <c r="B50" s="208" t="s">
        <v>321</v>
      </c>
      <c r="C50" s="232">
        <v>0</v>
      </c>
      <c r="D50" s="232">
        <v>0</v>
      </c>
      <c r="E50" s="255">
        <v>0</v>
      </c>
      <c r="F50" s="232">
        <v>0</v>
      </c>
      <c r="G50" s="232">
        <v>215777.56890666662</v>
      </c>
      <c r="H50" s="233">
        <v>215777.56890666662</v>
      </c>
    </row>
    <row r="51" spans="1:8" s="3" customFormat="1" ht="15.75">
      <c r="A51" s="206">
        <v>8.6</v>
      </c>
      <c r="B51" s="208" t="s">
        <v>322</v>
      </c>
      <c r="C51" s="232">
        <v>0</v>
      </c>
      <c r="D51" s="232">
        <v>0</v>
      </c>
      <c r="E51" s="255">
        <v>0</v>
      </c>
      <c r="F51" s="232">
        <v>0</v>
      </c>
      <c r="G51" s="232">
        <v>0</v>
      </c>
      <c r="H51" s="233">
        <v>0</v>
      </c>
    </row>
    <row r="52" spans="1:8" s="3" customFormat="1" ht="15.75">
      <c r="A52" s="206">
        <v>8.6999999999999993</v>
      </c>
      <c r="B52" s="208" t="s">
        <v>323</v>
      </c>
      <c r="C52" s="232">
        <v>0</v>
      </c>
      <c r="D52" s="232">
        <v>0</v>
      </c>
      <c r="E52" s="255">
        <v>0</v>
      </c>
      <c r="F52" s="232">
        <v>0</v>
      </c>
      <c r="G52" s="232">
        <v>0</v>
      </c>
      <c r="H52" s="233">
        <v>0</v>
      </c>
    </row>
    <row r="53" spans="1:8" s="3" customFormat="1" ht="26.25" thickBot="1">
      <c r="A53" s="211">
        <v>9</v>
      </c>
      <c r="B53" s="212" t="s">
        <v>324</v>
      </c>
      <c r="C53" s="256"/>
      <c r="D53" s="256"/>
      <c r="E53" s="257">
        <v>0</v>
      </c>
      <c r="F53" s="256"/>
      <c r="G53" s="256"/>
      <c r="H53" s="239">
        <v>0</v>
      </c>
    </row>
  </sheetData>
  <mergeCells count="4">
    <mergeCell ref="A5:A6"/>
    <mergeCell ref="B5:B6"/>
    <mergeCell ref="C5:E5"/>
    <mergeCell ref="F5:H5"/>
  </mergeCells>
  <pageMargins left="0.25" right="0.25" top="0.75" bottom="0.75" header="0.3" footer="0.3"/>
  <pageSetup paperSize="9" scale="5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18"/>
  <sheetViews>
    <sheetView zoomScaleNormal="100" workbookViewId="0">
      <pane xSplit="1" ySplit="4" topLeftCell="B5" activePane="bottomRight" state="frozen"/>
      <selection activeCell="L18" sqref="L18"/>
      <selection pane="topRight" activeCell="L18" sqref="L18"/>
      <selection pane="bottomLeft" activeCell="L18" sqref="L18"/>
      <selection pane="bottomRight" activeCell="C12" sqref="C12"/>
    </sheetView>
  </sheetViews>
  <sheetFormatPr defaultColWidth="9.140625" defaultRowHeight="12.75"/>
  <cols>
    <col min="1" max="1" width="9.5703125" style="2" bestFit="1" customWidth="1"/>
    <col min="2" max="2" width="93.5703125" style="2" customWidth="1"/>
    <col min="3" max="3" width="12.7109375" style="2" customWidth="1"/>
    <col min="4" max="4" width="14" style="2" bestFit="1" customWidth="1"/>
    <col min="5" max="5" width="14" style="13" bestFit="1" customWidth="1"/>
    <col min="6" max="6" width="13.7109375" style="13" bestFit="1" customWidth="1"/>
    <col min="7" max="7" width="14" style="13" bestFit="1" customWidth="1"/>
    <col min="8" max="11" width="9.7109375" style="13" customWidth="1"/>
    <col min="12" max="16384" width="9.140625" style="13"/>
  </cols>
  <sheetData>
    <row r="1" spans="1:8" ht="15">
      <c r="A1" s="17" t="s">
        <v>188</v>
      </c>
      <c r="B1" s="16" t="str">
        <f>Info!C2</f>
        <v>სს "ვითიბი ბანკი ჯორჯია"</v>
      </c>
      <c r="C1" s="16"/>
      <c r="D1" s="326"/>
    </row>
    <row r="2" spans="1:8" ht="15">
      <c r="A2" s="17" t="s">
        <v>189</v>
      </c>
      <c r="B2" s="740">
        <f>'4. Off-Balance'!B2</f>
        <v>44926</v>
      </c>
      <c r="C2" s="28"/>
      <c r="D2" s="18"/>
      <c r="E2" s="12"/>
      <c r="F2" s="12"/>
      <c r="G2" s="12"/>
      <c r="H2" s="12"/>
    </row>
    <row r="3" spans="1:8" ht="15">
      <c r="A3" s="17"/>
      <c r="B3" s="16"/>
      <c r="C3" s="28"/>
      <c r="D3" s="18"/>
      <c r="E3" s="12"/>
      <c r="F3" s="12"/>
      <c r="G3" s="12"/>
      <c r="H3" s="12"/>
    </row>
    <row r="4" spans="1:8" ht="15" customHeight="1" thickBot="1">
      <c r="A4" s="200" t="s">
        <v>408</v>
      </c>
      <c r="B4" s="201" t="s">
        <v>187</v>
      </c>
      <c r="C4" s="202" t="s">
        <v>93</v>
      </c>
    </row>
    <row r="5" spans="1:8" ht="15" customHeight="1">
      <c r="A5" s="198" t="s">
        <v>26</v>
      </c>
      <c r="B5" s="199"/>
      <c r="C5" s="438" t="str">
        <f>INT((MONTH($B$2))/3)&amp;"Q"&amp;"-"&amp;YEAR($B$2)</f>
        <v>4Q-2022</v>
      </c>
      <c r="D5" s="438" t="str">
        <f>IF(INT(MONTH($B$2))=3, "4"&amp;"Q"&amp;"-"&amp;YEAR($B$2)-1, IF(INT(MONTH($B$2))=6, "1"&amp;"Q"&amp;"-"&amp;YEAR($B$2), IF(INT(MONTH($B$2))=9, "2"&amp;"Q"&amp;"-"&amp;YEAR($B$2),IF(INT(MONTH($B$2))=12, "3"&amp;"Q"&amp;"-"&amp;YEAR($B$2), 0))))</f>
        <v>3Q-2022</v>
      </c>
      <c r="E5" s="438" t="str">
        <f>IF(INT(MONTH($B$2))=3, "3"&amp;"Q"&amp;"-"&amp;YEAR($B$2)-1, IF(INT(MONTH($B$2))=6, "4"&amp;"Q"&amp;"-"&amp;YEAR($B$2)-1, IF(INT(MONTH($B$2))=9, "1"&amp;"Q"&amp;"-"&amp;YEAR($B$2),IF(INT(MONTH($B$2))=12, "2"&amp;"Q"&amp;"-"&amp;YEAR($B$2), 0))))</f>
        <v>2Q-2022</v>
      </c>
      <c r="F5" s="438" t="str">
        <f>IF(INT(MONTH($B$2))=3, "2"&amp;"Q"&amp;"-"&amp;YEAR($B$2)-1, IF(INT(MONTH($B$2))=6, "3"&amp;"Q"&amp;"-"&amp;YEAR($B$2)-1, IF(INT(MONTH($B$2))=9, "4"&amp;"Q"&amp;"-"&amp;YEAR($B$2)-1,IF(INT(MONTH($B$2))=12, "1"&amp;"Q"&amp;"-"&amp;YEAR($B$2), 0))))</f>
        <v>1Q-2022</v>
      </c>
      <c r="G5" s="438" t="str">
        <f>IF(INT(MONTH($B$2))=3, "1"&amp;"Q"&amp;"-"&amp;YEAR($B$2)-1, IF(INT(MONTH($B$2))=6, "2"&amp;"Q"&amp;"-"&amp;YEAR($B$2)-1, IF(INT(MONTH($B$2))=9, "3"&amp;"Q"&amp;"-"&amp;YEAR($B$2)-1,IF(INT(MONTH($B$2))=12, "4"&amp;"Q"&amp;"-"&amp;YEAR($B$2)-1, 0))))</f>
        <v>4Q-2021</v>
      </c>
    </row>
    <row r="6" spans="1:8" ht="15" customHeight="1">
      <c r="A6" s="370">
        <v>1</v>
      </c>
      <c r="B6" s="425" t="s">
        <v>192</v>
      </c>
      <c r="C6" s="371">
        <f>C7+C9+C10</f>
        <v>325185656.88931304</v>
      </c>
      <c r="D6" s="371">
        <f t="shared" ref="D6:G6" si="0">D7+D9+D10</f>
        <v>354271251.17090148</v>
      </c>
      <c r="E6" s="371">
        <f t="shared" si="0"/>
        <v>383615189.97632807</v>
      </c>
      <c r="F6" s="371">
        <f t="shared" si="0"/>
        <v>453709671.240062</v>
      </c>
      <c r="G6" s="371">
        <f t="shared" si="0"/>
        <v>1758457503.4492333</v>
      </c>
    </row>
    <row r="7" spans="1:8" ht="15" customHeight="1">
      <c r="A7" s="370">
        <v>1.1000000000000001</v>
      </c>
      <c r="B7" s="372" t="s">
        <v>602</v>
      </c>
      <c r="C7" s="373">
        <v>308416489.57258302</v>
      </c>
      <c r="D7" s="428">
        <v>335804132.58473146</v>
      </c>
      <c r="E7" s="373">
        <v>358450878.5892731</v>
      </c>
      <c r="F7" s="373">
        <v>395376485.00996703</v>
      </c>
      <c r="G7" s="429">
        <v>1659723339.4418626</v>
      </c>
    </row>
    <row r="8" spans="1:8" ht="25.5">
      <c r="A8" s="370" t="s">
        <v>251</v>
      </c>
      <c r="B8" s="374" t="s">
        <v>402</v>
      </c>
      <c r="C8" s="373">
        <v>1142442.5</v>
      </c>
      <c r="D8" s="428">
        <v>923395</v>
      </c>
      <c r="E8" s="373">
        <v>953002.625</v>
      </c>
      <c r="F8" s="373">
        <v>912095</v>
      </c>
      <c r="G8" s="429">
        <v>5263367.5</v>
      </c>
    </row>
    <row r="9" spans="1:8" ht="15" customHeight="1">
      <c r="A9" s="370">
        <v>1.2</v>
      </c>
      <c r="B9" s="372" t="s">
        <v>22</v>
      </c>
      <c r="C9" s="373">
        <v>16769167.31673</v>
      </c>
      <c r="D9" s="428">
        <v>18467118.586170003</v>
      </c>
      <c r="E9" s="373">
        <v>25164311.387055002</v>
      </c>
      <c r="F9" s="373">
        <v>58097861.350095004</v>
      </c>
      <c r="G9" s="429">
        <v>96852556.297748744</v>
      </c>
    </row>
    <row r="10" spans="1:8" ht="15" customHeight="1">
      <c r="A10" s="370">
        <v>1.3</v>
      </c>
      <c r="B10" s="426" t="s">
        <v>77</v>
      </c>
      <c r="C10" s="375">
        <v>0</v>
      </c>
      <c r="D10" s="428">
        <v>0</v>
      </c>
      <c r="E10" s="375">
        <v>0</v>
      </c>
      <c r="F10" s="373">
        <v>235324.88</v>
      </c>
      <c r="G10" s="430">
        <v>1881607.7096219999</v>
      </c>
    </row>
    <row r="11" spans="1:8" ht="15" customHeight="1">
      <c r="A11" s="370">
        <v>2</v>
      </c>
      <c r="B11" s="425" t="s">
        <v>193</v>
      </c>
      <c r="C11" s="373">
        <v>169201172.433541</v>
      </c>
      <c r="D11" s="428">
        <v>177180003.2284711</v>
      </c>
      <c r="E11" s="373">
        <v>177808251.5472182</v>
      </c>
      <c r="F11" s="373">
        <v>188710597.55137697</v>
      </c>
      <c r="G11" s="429">
        <v>60084025.293786809</v>
      </c>
    </row>
    <row r="12" spans="1:8" ht="15" customHeight="1">
      <c r="A12" s="386">
        <v>3</v>
      </c>
      <c r="B12" s="427" t="s">
        <v>191</v>
      </c>
      <c r="C12" s="375">
        <v>132947387.625</v>
      </c>
      <c r="D12" s="428">
        <v>188607600.76875001</v>
      </c>
      <c r="E12" s="375">
        <v>188607600.76875001</v>
      </c>
      <c r="F12" s="373">
        <v>188607600.76875001</v>
      </c>
      <c r="G12" s="430">
        <v>188607600.76875001</v>
      </c>
    </row>
    <row r="13" spans="1:8" ht="15" customHeight="1" thickBot="1">
      <c r="A13" s="128">
        <v>4</v>
      </c>
      <c r="B13" s="431" t="s">
        <v>252</v>
      </c>
      <c r="C13" s="258">
        <f>C6+C11+C12</f>
        <v>627334216.94785404</v>
      </c>
      <c r="D13" s="258">
        <f t="shared" ref="D13:G13" si="1">D6+D11+D12</f>
        <v>720058855.16812253</v>
      </c>
      <c r="E13" s="258">
        <f t="shared" si="1"/>
        <v>750031042.29229617</v>
      </c>
      <c r="F13" s="258">
        <f t="shared" si="1"/>
        <v>831027869.56018901</v>
      </c>
      <c r="G13" s="258">
        <f t="shared" si="1"/>
        <v>2007149129.51177</v>
      </c>
    </row>
    <row r="14" spans="1:8">
      <c r="B14" s="23"/>
    </row>
    <row r="15" spans="1:8" ht="25.5">
      <c r="B15" s="101" t="s">
        <v>603</v>
      </c>
    </row>
    <row r="16" spans="1:8">
      <c r="B16" s="101"/>
    </row>
    <row r="17" spans="2:2">
      <c r="B17" s="101"/>
    </row>
    <row r="18" spans="2:2">
      <c r="B18" s="101"/>
    </row>
  </sheetData>
  <pageMargins left="0.7" right="0.7" top="0.75" bottom="0.75" header="0.3" footer="0.3"/>
  <pageSetup paperSize="9" scale="7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26"/>
  <sheetViews>
    <sheetView showGridLines="0" zoomScale="80" zoomScaleNormal="80" workbookViewId="0">
      <pane xSplit="1" ySplit="4" topLeftCell="B5" activePane="bottomRight" state="frozen"/>
      <selection pane="topRight" activeCell="B1" sqref="B1"/>
      <selection pane="bottomLeft" activeCell="A4" sqref="A4"/>
      <selection pane="bottomRight" activeCell="A10" sqref="A10:C11"/>
    </sheetView>
  </sheetViews>
  <sheetFormatPr defaultRowHeight="15"/>
  <cols>
    <col min="1" max="1" width="9.5703125" style="2" bestFit="1" customWidth="1"/>
    <col min="2" max="2" width="58.85546875" style="2" customWidth="1"/>
    <col min="3" max="3" width="34.28515625" style="2" customWidth="1"/>
  </cols>
  <sheetData>
    <row r="1" spans="1:8">
      <c r="A1" s="2" t="s">
        <v>188</v>
      </c>
      <c r="B1" s="326" t="str">
        <f>Info!C2</f>
        <v>სს "ვითიბი ბანკი ჯორჯია"</v>
      </c>
    </row>
    <row r="2" spans="1:8">
      <c r="A2" s="2" t="s">
        <v>189</v>
      </c>
      <c r="B2" s="451">
        <f>'1. key ratios'!B2</f>
        <v>44926</v>
      </c>
    </row>
    <row r="4" spans="1:8" ht="25.5" customHeight="1" thickBot="1">
      <c r="A4" s="223" t="s">
        <v>409</v>
      </c>
      <c r="B4" s="60" t="s">
        <v>149</v>
      </c>
      <c r="C4" s="14"/>
    </row>
    <row r="5" spans="1:8" ht="15.75">
      <c r="A5" s="11"/>
      <c r="B5" s="421" t="s">
        <v>150</v>
      </c>
      <c r="C5" s="435" t="s">
        <v>617</v>
      </c>
    </row>
    <row r="6" spans="1:8">
      <c r="A6" s="669">
        <v>1</v>
      </c>
      <c r="B6" s="670" t="s">
        <v>1012</v>
      </c>
      <c r="C6" s="432" t="s">
        <v>1013</v>
      </c>
    </row>
    <row r="7" spans="1:8">
      <c r="A7" s="669">
        <v>2</v>
      </c>
      <c r="B7" s="670" t="s">
        <v>1014</v>
      </c>
      <c r="C7" s="432" t="s">
        <v>1015</v>
      </c>
    </row>
    <row r="8" spans="1:8">
      <c r="A8" s="669">
        <v>3</v>
      </c>
      <c r="B8" s="670" t="s">
        <v>1016</v>
      </c>
      <c r="C8" s="432" t="s">
        <v>1015</v>
      </c>
    </row>
    <row r="9" spans="1:8">
      <c r="A9" s="669">
        <v>4</v>
      </c>
      <c r="B9" s="670" t="s">
        <v>1017</v>
      </c>
      <c r="C9" s="432" t="s">
        <v>1015</v>
      </c>
    </row>
    <row r="10" spans="1:8">
      <c r="A10" s="669"/>
      <c r="B10" s="670"/>
      <c r="C10" s="432"/>
    </row>
    <row r="11" spans="1:8">
      <c r="A11" s="669"/>
      <c r="B11" s="670"/>
      <c r="C11" s="432"/>
    </row>
    <row r="12" spans="1:8">
      <c r="A12" s="669"/>
      <c r="B12" s="764"/>
      <c r="C12" s="765"/>
      <c r="H12" s="4"/>
    </row>
    <row r="13" spans="1:8" ht="60">
      <c r="A13" s="669"/>
      <c r="B13" s="671" t="s">
        <v>151</v>
      </c>
      <c r="C13" s="436" t="s">
        <v>618</v>
      </c>
    </row>
    <row r="14" spans="1:8" ht="15.75">
      <c r="A14" s="669">
        <v>1</v>
      </c>
      <c r="B14" s="672" t="s">
        <v>1018</v>
      </c>
      <c r="C14" s="434" t="s">
        <v>1019</v>
      </c>
    </row>
    <row r="15" spans="1:8" ht="15.75">
      <c r="A15" s="669">
        <v>2</v>
      </c>
      <c r="B15" s="672" t="s">
        <v>1020</v>
      </c>
      <c r="C15" s="434" t="s">
        <v>1021</v>
      </c>
    </row>
    <row r="16" spans="1:8" ht="15.75">
      <c r="A16" s="669">
        <v>3</v>
      </c>
      <c r="B16" s="672" t="s">
        <v>1022</v>
      </c>
      <c r="C16" s="434" t="s">
        <v>1023</v>
      </c>
    </row>
    <row r="17" spans="1:3" ht="15.75">
      <c r="A17" s="669">
        <v>4</v>
      </c>
      <c r="B17" s="672" t="s">
        <v>1048</v>
      </c>
      <c r="C17" s="434" t="s">
        <v>1024</v>
      </c>
    </row>
    <row r="18" spans="1:3" ht="15.75">
      <c r="A18" s="669">
        <v>5</v>
      </c>
      <c r="B18" s="672" t="s">
        <v>1025</v>
      </c>
      <c r="C18" s="434" t="s">
        <v>1026</v>
      </c>
    </row>
    <row r="19" spans="1:3" ht="15.75">
      <c r="A19" s="669">
        <v>6</v>
      </c>
      <c r="B19" s="672" t="s">
        <v>1027</v>
      </c>
      <c r="C19" s="434" t="s">
        <v>1028</v>
      </c>
    </row>
    <row r="20" spans="1:3" ht="15.75">
      <c r="A20" s="669"/>
      <c r="B20" s="672"/>
      <c r="C20" s="27"/>
    </row>
    <row r="21" spans="1:3">
      <c r="A21" s="669"/>
      <c r="B21" s="766" t="s">
        <v>152</v>
      </c>
      <c r="C21" s="767"/>
    </row>
    <row r="22" spans="1:3">
      <c r="A22" s="669">
        <v>1</v>
      </c>
      <c r="B22" s="670" t="s">
        <v>1029</v>
      </c>
      <c r="C22" s="673">
        <v>0.97384321770185212</v>
      </c>
    </row>
    <row r="23" spans="1:3">
      <c r="A23" s="669">
        <v>2</v>
      </c>
      <c r="B23" s="670" t="s">
        <v>1030</v>
      </c>
      <c r="C23" s="673">
        <v>1.472765597699272E-2</v>
      </c>
    </row>
    <row r="24" spans="1:3">
      <c r="A24" s="669"/>
      <c r="B24" s="766" t="s">
        <v>272</v>
      </c>
      <c r="C24" s="767"/>
    </row>
    <row r="25" spans="1:3">
      <c r="A25" s="669">
        <v>1</v>
      </c>
      <c r="B25" s="670" t="s">
        <v>1031</v>
      </c>
      <c r="C25" s="674">
        <v>0.59336267254573849</v>
      </c>
    </row>
    <row r="26" spans="1:3" ht="16.5" thickBot="1">
      <c r="A26" s="15"/>
      <c r="B26" s="61"/>
      <c r="C26" s="433"/>
    </row>
  </sheetData>
  <mergeCells count="3">
    <mergeCell ref="B12:C12"/>
    <mergeCell ref="B21:C21"/>
    <mergeCell ref="B24:C24"/>
  </mergeCells>
  <dataValidations count="1">
    <dataValidation type="list" allowBlank="1" showInputMessage="1" showErrorMessage="1" sqref="C6:C11">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37"/>
  <sheetViews>
    <sheetView zoomScale="80" zoomScaleNormal="80" workbookViewId="0">
      <pane xSplit="1" ySplit="5" topLeftCell="B12" activePane="bottomRight" state="frozen"/>
      <selection activeCell="H6" sqref="H6"/>
      <selection pane="topRight" activeCell="H6" sqref="H6"/>
      <selection pane="bottomLeft" activeCell="H6" sqref="H6"/>
      <selection pane="bottomRight" activeCell="D21" sqref="D21"/>
    </sheetView>
  </sheetViews>
  <sheetFormatPr defaultRowHeight="15"/>
  <cols>
    <col min="1" max="1" width="9.5703125" style="2" bestFit="1" customWidth="1"/>
    <col min="2" max="2" width="47.5703125" style="2" customWidth="1"/>
    <col min="3" max="3" width="28" style="2" customWidth="1"/>
    <col min="4" max="4" width="22.42578125" style="2" customWidth="1"/>
    <col min="5" max="5" width="18.85546875" style="2" customWidth="1"/>
    <col min="6" max="6" width="12" bestFit="1" customWidth="1"/>
    <col min="7" max="7" width="12.5703125" bestFit="1" customWidth="1"/>
  </cols>
  <sheetData>
    <row r="1" spans="1:7" ht="15.75">
      <c r="A1" s="17" t="s">
        <v>188</v>
      </c>
      <c r="B1" s="16" t="str">
        <f>Info!C2</f>
        <v>სს "ვითიბი ბანკი ჯორჯია"</v>
      </c>
    </row>
    <row r="2" spans="1:7" s="21" customFormat="1" ht="15.75" customHeight="1">
      <c r="A2" s="21" t="s">
        <v>189</v>
      </c>
      <c r="B2" s="451">
        <f>'1. key ratios'!B2</f>
        <v>44926</v>
      </c>
    </row>
    <row r="3" spans="1:7" s="21" customFormat="1" ht="15.75" customHeight="1"/>
    <row r="4" spans="1:7" s="21" customFormat="1" ht="15.75" customHeight="1" thickBot="1">
      <c r="A4" s="224" t="s">
        <v>410</v>
      </c>
      <c r="B4" s="225" t="s">
        <v>262</v>
      </c>
      <c r="C4" s="177"/>
      <c r="D4" s="177"/>
      <c r="E4" s="178" t="s">
        <v>93</v>
      </c>
    </row>
    <row r="5" spans="1:7" s="116" customFormat="1" ht="17.45" customHeight="1">
      <c r="A5" s="339"/>
      <c r="B5" s="340"/>
      <c r="C5" s="176" t="s">
        <v>0</v>
      </c>
      <c r="D5" s="176" t="s">
        <v>1</v>
      </c>
      <c r="E5" s="341" t="s">
        <v>2</v>
      </c>
    </row>
    <row r="6" spans="1:7" s="143" customFormat="1" ht="14.45" customHeight="1">
      <c r="A6" s="342"/>
      <c r="B6" s="768" t="s">
        <v>231</v>
      </c>
      <c r="C6" s="768" t="s">
        <v>230</v>
      </c>
      <c r="D6" s="769" t="s">
        <v>229</v>
      </c>
      <c r="E6" s="770"/>
      <c r="G6"/>
    </row>
    <row r="7" spans="1:7" s="143" customFormat="1" ht="99.6" customHeight="1">
      <c r="A7" s="342"/>
      <c r="B7" s="768"/>
      <c r="C7" s="768"/>
      <c r="D7" s="336" t="s">
        <v>228</v>
      </c>
      <c r="E7" s="337" t="s">
        <v>519</v>
      </c>
      <c r="G7"/>
    </row>
    <row r="8" spans="1:7">
      <c r="A8" s="343">
        <v>1</v>
      </c>
      <c r="B8" s="344" t="s">
        <v>154</v>
      </c>
      <c r="C8" s="345">
        <v>99715346</v>
      </c>
      <c r="D8" s="345"/>
      <c r="E8" s="346">
        <v>99715346</v>
      </c>
    </row>
    <row r="9" spans="1:7">
      <c r="A9" s="343">
        <v>2</v>
      </c>
      <c r="B9" s="344" t="s">
        <v>155</v>
      </c>
      <c r="C9" s="345">
        <v>351</v>
      </c>
      <c r="D9" s="345"/>
      <c r="E9" s="346">
        <v>351</v>
      </c>
    </row>
    <row r="10" spans="1:7">
      <c r="A10" s="343">
        <v>3</v>
      </c>
      <c r="B10" s="344" t="s">
        <v>227</v>
      </c>
      <c r="C10" s="345">
        <v>6393896</v>
      </c>
      <c r="D10" s="345"/>
      <c r="E10" s="346">
        <v>6393896</v>
      </c>
    </row>
    <row r="11" spans="1:7" ht="25.5">
      <c r="A11" s="343">
        <v>4</v>
      </c>
      <c r="B11" s="344" t="s">
        <v>185</v>
      </c>
      <c r="C11" s="345">
        <v>0</v>
      </c>
      <c r="D11" s="345"/>
      <c r="E11" s="346">
        <v>0</v>
      </c>
    </row>
    <row r="12" spans="1:7">
      <c r="A12" s="343">
        <v>5</v>
      </c>
      <c r="B12" s="344" t="s">
        <v>157</v>
      </c>
      <c r="C12" s="345">
        <v>4857860</v>
      </c>
      <c r="D12" s="345"/>
      <c r="E12" s="346">
        <v>4857860</v>
      </c>
    </row>
    <row r="13" spans="1:7">
      <c r="A13" s="343">
        <v>6.1</v>
      </c>
      <c r="B13" s="344" t="s">
        <v>158</v>
      </c>
      <c r="C13" s="347">
        <v>253328936.1593</v>
      </c>
      <c r="D13" s="345"/>
      <c r="E13" s="346">
        <v>253328936.1593</v>
      </c>
    </row>
    <row r="14" spans="1:7" ht="32.25" customHeight="1">
      <c r="A14" s="343">
        <v>6.2</v>
      </c>
      <c r="B14" s="348" t="s">
        <v>159</v>
      </c>
      <c r="C14" s="675">
        <v>-19918012.428700004</v>
      </c>
      <c r="D14" s="676"/>
      <c r="E14" s="677">
        <v>-19918012.428700004</v>
      </c>
    </row>
    <row r="15" spans="1:7">
      <c r="A15" s="343">
        <v>6</v>
      </c>
      <c r="B15" s="344" t="s">
        <v>226</v>
      </c>
      <c r="C15" s="345">
        <v>233410923.7306</v>
      </c>
      <c r="D15" s="345"/>
      <c r="E15" s="346">
        <v>233410923.7306</v>
      </c>
    </row>
    <row r="16" spans="1:7" ht="25.5">
      <c r="A16" s="343">
        <v>7</v>
      </c>
      <c r="B16" s="344" t="s">
        <v>161</v>
      </c>
      <c r="C16" s="345">
        <v>2253152</v>
      </c>
      <c r="D16" s="345"/>
      <c r="E16" s="346">
        <v>2253152</v>
      </c>
    </row>
    <row r="17" spans="1:7">
      <c r="A17" s="343">
        <v>8</v>
      </c>
      <c r="B17" s="344" t="s">
        <v>162</v>
      </c>
      <c r="C17" s="345">
        <v>14742205.93</v>
      </c>
      <c r="D17" s="345"/>
      <c r="E17" s="346">
        <v>14742205.93</v>
      </c>
      <c r="F17" s="6"/>
      <c r="G17" s="6"/>
    </row>
    <row r="18" spans="1:7">
      <c r="A18" s="343">
        <v>9</v>
      </c>
      <c r="B18" s="344" t="s">
        <v>163</v>
      </c>
      <c r="C18" s="345">
        <v>54000</v>
      </c>
      <c r="D18" s="345"/>
      <c r="E18" s="346">
        <v>54000</v>
      </c>
      <c r="G18" s="6"/>
    </row>
    <row r="19" spans="1:7" ht="25.5">
      <c r="A19" s="343">
        <v>10</v>
      </c>
      <c r="B19" s="344" t="s">
        <v>164</v>
      </c>
      <c r="C19" s="345">
        <v>55400277</v>
      </c>
      <c r="D19" s="345">
        <v>19206222.68</v>
      </c>
      <c r="E19" s="346">
        <v>36194054.32</v>
      </c>
      <c r="G19" s="6"/>
    </row>
    <row r="20" spans="1:7">
      <c r="A20" s="343">
        <v>11</v>
      </c>
      <c r="B20" s="344" t="s">
        <v>165</v>
      </c>
      <c r="C20" s="345">
        <v>13221740.219700001</v>
      </c>
      <c r="D20" s="345"/>
      <c r="E20" s="346">
        <v>13221740.219700001</v>
      </c>
    </row>
    <row r="21" spans="1:7" ht="51.75" thickBot="1">
      <c r="A21" s="349"/>
      <c r="B21" s="350" t="s">
        <v>483</v>
      </c>
      <c r="C21" s="306">
        <f>SUM(C8:C12, C15:C20)</f>
        <v>430049751.88029999</v>
      </c>
      <c r="D21" s="306">
        <f>SUM(D8:D12, D15:D20)</f>
        <v>19206222.68</v>
      </c>
      <c r="E21" s="351">
        <f>SUM(E8:E12, E15:E20)</f>
        <v>410843529.20029998</v>
      </c>
    </row>
    <row r="22" spans="1:7">
      <c r="A22"/>
      <c r="B22"/>
      <c r="C22"/>
      <c r="D22"/>
      <c r="E22"/>
    </row>
    <row r="23" spans="1:7">
      <c r="A23"/>
      <c r="B23"/>
      <c r="C23"/>
      <c r="D23"/>
      <c r="E23"/>
    </row>
    <row r="25" spans="1:7" s="2" customFormat="1">
      <c r="B25" s="63"/>
      <c r="F25"/>
      <c r="G25"/>
    </row>
    <row r="26" spans="1:7" s="2" customFormat="1">
      <c r="B26" s="64"/>
      <c r="F26"/>
      <c r="G26"/>
    </row>
    <row r="27" spans="1:7" s="2" customFormat="1">
      <c r="B27" s="63"/>
      <c r="F27"/>
      <c r="G27"/>
    </row>
    <row r="28" spans="1:7" s="2" customFormat="1">
      <c r="B28" s="63"/>
      <c r="F28"/>
      <c r="G28"/>
    </row>
    <row r="29" spans="1:7" s="2" customFormat="1">
      <c r="B29" s="63"/>
      <c r="F29"/>
      <c r="G29"/>
    </row>
    <row r="30" spans="1:7" s="2" customFormat="1">
      <c r="B30" s="63"/>
      <c r="F30"/>
      <c r="G30"/>
    </row>
    <row r="31" spans="1:7" s="2" customFormat="1">
      <c r="B31" s="63"/>
      <c r="F31"/>
      <c r="G31"/>
    </row>
    <row r="32" spans="1:7" s="2" customFormat="1">
      <c r="B32" s="64"/>
      <c r="F32"/>
      <c r="G32"/>
    </row>
    <row r="33" spans="2:7" s="2" customFormat="1">
      <c r="B33" s="64"/>
      <c r="F33"/>
      <c r="G33"/>
    </row>
    <row r="34" spans="2:7" s="2" customFormat="1">
      <c r="B34" s="64"/>
      <c r="F34"/>
      <c r="G34"/>
    </row>
    <row r="35" spans="2:7" s="2" customFormat="1">
      <c r="B35" s="64"/>
      <c r="F35"/>
      <c r="G35"/>
    </row>
    <row r="36" spans="2:7" s="2" customFormat="1">
      <c r="B36" s="64"/>
      <c r="F36"/>
      <c r="G36"/>
    </row>
    <row r="37" spans="2:7" s="2" customFormat="1">
      <c r="B37" s="64"/>
      <c r="F37"/>
      <c r="G37"/>
    </row>
  </sheetData>
  <mergeCells count="3">
    <mergeCell ref="B6:B7"/>
    <mergeCell ref="C6:C7"/>
    <mergeCell ref="D6:E6"/>
  </mergeCells>
  <pageMargins left="0.7" right="0.7" top="0.75" bottom="0.75" header="0.3" footer="0.3"/>
  <pageSetup paperSize="9" orientation="landscape"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pageSetUpPr fitToPage="1"/>
  </sheetPr>
  <dimension ref="A1:I33"/>
  <sheetViews>
    <sheetView zoomScale="90" zoomScaleNormal="90" workbookViewId="0">
      <pane xSplit="1" ySplit="4" topLeftCell="B5" activePane="bottomRight" state="frozen"/>
      <selection activeCell="H6" sqref="H6"/>
      <selection pane="topRight" activeCell="H6" sqref="H6"/>
      <selection pane="bottomLeft" activeCell="H6" sqref="H6"/>
      <selection pane="bottomRight" activeCell="C13" sqref="C13"/>
    </sheetView>
  </sheetViews>
  <sheetFormatPr defaultRowHeight="15" outlineLevelRow="1"/>
  <cols>
    <col min="1" max="1" width="9.5703125" style="2" bestFit="1" customWidth="1"/>
    <col min="2" max="2" width="114.28515625" style="2" customWidth="1"/>
    <col min="3" max="3" width="18.85546875" customWidth="1"/>
    <col min="4" max="4" width="25.42578125" customWidth="1"/>
    <col min="5" max="5" width="24.28515625" customWidth="1"/>
    <col min="6" max="6" width="24" customWidth="1"/>
    <col min="7" max="7" width="10" bestFit="1" customWidth="1"/>
    <col min="8" max="8" width="12" bestFit="1" customWidth="1"/>
    <col min="9" max="9" width="12.5703125" bestFit="1" customWidth="1"/>
  </cols>
  <sheetData>
    <row r="1" spans="1:6" ht="15.75">
      <c r="A1" s="17" t="s">
        <v>188</v>
      </c>
      <c r="B1" s="16" t="str">
        <f>Info!C2</f>
        <v>სს "ვითიბი ბანკი ჯორჯია"</v>
      </c>
    </row>
    <row r="2" spans="1:6" s="21" customFormat="1" ht="15.75" customHeight="1">
      <c r="A2" s="21" t="s">
        <v>189</v>
      </c>
      <c r="B2" s="451">
        <f>'1. key ratios'!B2</f>
        <v>44926</v>
      </c>
      <c r="C2"/>
      <c r="D2"/>
      <c r="E2"/>
      <c r="F2"/>
    </row>
    <row r="3" spans="1:6" s="21" customFormat="1" ht="15.75" customHeight="1">
      <c r="C3"/>
      <c r="D3"/>
      <c r="E3"/>
      <c r="F3"/>
    </row>
    <row r="4" spans="1:6" s="21" customFormat="1" ht="26.25" thickBot="1">
      <c r="A4" s="21" t="s">
        <v>411</v>
      </c>
      <c r="B4" s="184" t="s">
        <v>265</v>
      </c>
      <c r="C4" s="178" t="s">
        <v>93</v>
      </c>
      <c r="D4"/>
      <c r="E4"/>
      <c r="F4"/>
    </row>
    <row r="5" spans="1:6" ht="26.25">
      <c r="A5" s="179">
        <v>1</v>
      </c>
      <c r="B5" s="180" t="s">
        <v>433</v>
      </c>
      <c r="C5" s="259">
        <f>'7. LI1'!E21</f>
        <v>410843529.20029998</v>
      </c>
    </row>
    <row r="6" spans="1:6" s="169" customFormat="1">
      <c r="A6" s="115">
        <v>2.1</v>
      </c>
      <c r="B6" s="186" t="s">
        <v>266</v>
      </c>
      <c r="C6" s="260">
        <v>35261042.243770003</v>
      </c>
    </row>
    <row r="7" spans="1:6" s="4" customFormat="1" ht="25.5" outlineLevel="1">
      <c r="A7" s="185">
        <v>2.2000000000000002</v>
      </c>
      <c r="B7" s="181" t="s">
        <v>267</v>
      </c>
      <c r="C7" s="261">
        <v>0</v>
      </c>
    </row>
    <row r="8" spans="1:6" s="4" customFormat="1" ht="26.25">
      <c r="A8" s="185">
        <v>3</v>
      </c>
      <c r="B8" s="182" t="s">
        <v>434</v>
      </c>
      <c r="C8" s="262">
        <f>SUM(C5:C7)</f>
        <v>446104571.44406998</v>
      </c>
    </row>
    <row r="9" spans="1:6" s="169" customFormat="1">
      <c r="A9" s="115">
        <v>4</v>
      </c>
      <c r="B9" s="189" t="s">
        <v>263</v>
      </c>
      <c r="C9" s="260">
        <v>3592359.4023999996</v>
      </c>
    </row>
    <row r="10" spans="1:6" s="4" customFormat="1" ht="25.5" outlineLevel="1">
      <c r="A10" s="185">
        <v>5.0999999999999996</v>
      </c>
      <c r="B10" s="181" t="s">
        <v>273</v>
      </c>
      <c r="C10" s="261">
        <v>-17096816.060680002</v>
      </c>
    </row>
    <row r="11" spans="1:6" s="4" customFormat="1" ht="25.5" outlineLevel="1">
      <c r="A11" s="185">
        <v>5.2</v>
      </c>
      <c r="B11" s="181" t="s">
        <v>274</v>
      </c>
      <c r="C11" s="261">
        <v>0</v>
      </c>
    </row>
    <row r="12" spans="1:6" s="4" customFormat="1">
      <c r="A12" s="185">
        <v>6</v>
      </c>
      <c r="B12" s="187" t="s">
        <v>604</v>
      </c>
      <c r="C12" s="352">
        <v>456977</v>
      </c>
    </row>
    <row r="13" spans="1:6" s="4" customFormat="1" ht="15.75" thickBot="1">
      <c r="A13" s="188">
        <v>7</v>
      </c>
      <c r="B13" s="183" t="s">
        <v>264</v>
      </c>
      <c r="C13" s="263">
        <f>SUM(C8:C12)</f>
        <v>433057091.78578997</v>
      </c>
    </row>
    <row r="15" spans="1:6" ht="26.25">
      <c r="B15" s="23" t="s">
        <v>605</v>
      </c>
      <c r="C15" s="739"/>
    </row>
    <row r="17" spans="2:9" s="2" customFormat="1">
      <c r="B17" s="65"/>
      <c r="C17"/>
      <c r="D17"/>
      <c r="E17"/>
      <c r="F17"/>
      <c r="G17"/>
      <c r="H17"/>
      <c r="I17"/>
    </row>
    <row r="18" spans="2:9" s="2" customFormat="1">
      <c r="B18" s="62"/>
      <c r="C18"/>
      <c r="D18"/>
      <c r="E18"/>
      <c r="F18"/>
      <c r="G18"/>
      <c r="H18"/>
      <c r="I18"/>
    </row>
    <row r="19" spans="2:9" s="2" customFormat="1">
      <c r="B19" s="62"/>
      <c r="C19"/>
      <c r="D19"/>
      <c r="E19"/>
      <c r="F19"/>
      <c r="G19"/>
      <c r="H19"/>
      <c r="I19"/>
    </row>
    <row r="20" spans="2:9" s="2" customFormat="1">
      <c r="B20" s="64"/>
      <c r="C20"/>
      <c r="D20"/>
      <c r="E20"/>
      <c r="F20"/>
      <c r="G20"/>
      <c r="H20"/>
      <c r="I20"/>
    </row>
    <row r="21" spans="2:9" s="2" customFormat="1">
      <c r="B21" s="63"/>
      <c r="C21"/>
      <c r="D21"/>
      <c r="E21"/>
      <c r="F21"/>
      <c r="G21"/>
      <c r="H21"/>
      <c r="I21"/>
    </row>
    <row r="22" spans="2:9" s="2" customFormat="1">
      <c r="B22" s="64"/>
      <c r="C22"/>
      <c r="D22"/>
      <c r="E22"/>
      <c r="F22"/>
      <c r="G22"/>
      <c r="H22"/>
      <c r="I22"/>
    </row>
    <row r="23" spans="2:9" s="2" customFormat="1">
      <c r="B23" s="63"/>
      <c r="C23"/>
      <c r="D23"/>
      <c r="E23"/>
      <c r="F23"/>
      <c r="G23"/>
      <c r="H23"/>
      <c r="I23"/>
    </row>
    <row r="24" spans="2:9" s="2" customFormat="1">
      <c r="B24" s="63"/>
      <c r="C24"/>
      <c r="D24"/>
      <c r="E24"/>
      <c r="F24"/>
      <c r="G24"/>
      <c r="H24"/>
      <c r="I24"/>
    </row>
    <row r="25" spans="2:9" s="2" customFormat="1">
      <c r="B25" s="63"/>
      <c r="C25"/>
      <c r="D25"/>
      <c r="E25"/>
      <c r="F25"/>
      <c r="G25"/>
      <c r="H25"/>
      <c r="I25"/>
    </row>
    <row r="26" spans="2:9" s="2" customFormat="1">
      <c r="B26" s="63"/>
      <c r="C26"/>
      <c r="D26"/>
      <c r="E26"/>
      <c r="F26"/>
      <c r="G26"/>
      <c r="H26"/>
      <c r="I26"/>
    </row>
    <row r="27" spans="2:9" s="2" customFormat="1">
      <c r="B27" s="63"/>
      <c r="C27"/>
      <c r="D27"/>
      <c r="E27"/>
      <c r="F27"/>
      <c r="G27"/>
      <c r="H27"/>
      <c r="I27"/>
    </row>
    <row r="28" spans="2:9" s="2" customFormat="1">
      <c r="B28" s="64"/>
      <c r="C28"/>
      <c r="D28"/>
      <c r="E28"/>
      <c r="F28"/>
      <c r="G28"/>
      <c r="H28"/>
      <c r="I28"/>
    </row>
    <row r="29" spans="2:9" s="2" customFormat="1">
      <c r="B29" s="64"/>
      <c r="C29"/>
      <c r="D29"/>
      <c r="E29"/>
      <c r="F29"/>
      <c r="G29"/>
      <c r="H29"/>
      <c r="I29"/>
    </row>
    <row r="30" spans="2:9" s="2" customFormat="1">
      <c r="B30" s="64"/>
      <c r="C30"/>
      <c r="D30"/>
      <c r="E30"/>
      <c r="F30"/>
      <c r="G30"/>
      <c r="H30"/>
      <c r="I30"/>
    </row>
    <row r="31" spans="2:9" s="2" customFormat="1">
      <c r="B31" s="64"/>
      <c r="C31"/>
      <c r="D31"/>
      <c r="E31"/>
      <c r="F31"/>
      <c r="G31"/>
      <c r="H31"/>
      <c r="I31"/>
    </row>
    <row r="32" spans="2:9" s="2" customFormat="1">
      <c r="B32" s="64"/>
      <c r="C32"/>
      <c r="D32"/>
      <c r="E32"/>
      <c r="F32"/>
      <c r="G32"/>
      <c r="H32"/>
      <c r="I32"/>
    </row>
    <row r="33" spans="2:9" s="2" customFormat="1">
      <c r="B33" s="64"/>
      <c r="C33"/>
      <c r="D33"/>
      <c r="E33"/>
      <c r="F33"/>
      <c r="G33"/>
      <c r="H33"/>
      <c r="I33"/>
    </row>
  </sheetData>
  <pageMargins left="0.7" right="0.7" top="0.75" bottom="0.75" header="0.3" footer="0.3"/>
  <pageSetup paperSize="9" scale="91" orientation="landscape"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1BF9F5F1-FB11-403F-B519-B08BD1ACFB29}">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Info</vt:lpstr>
      <vt:lpstr>1. key ratios</vt:lpstr>
      <vt:lpstr>2. RC</vt:lpstr>
      <vt:lpstr>3. PL</vt:lpstr>
      <vt:lpstr>4. Off-Balance</vt:lpstr>
      <vt:lpstr>5. RWA</vt:lpstr>
      <vt:lpstr>6. Administrators-shareholders</vt:lpstr>
      <vt:lpstr>7. LI1</vt:lpstr>
      <vt:lpstr>8. LI2</vt:lpstr>
      <vt:lpstr>9. Capital</vt:lpstr>
      <vt:lpstr>9.1. Capital Requirements</vt:lpstr>
      <vt:lpstr>10. CC2</vt:lpstr>
      <vt:lpstr>11. CRWA</vt:lpstr>
      <vt:lpstr>12. CRM</vt:lpstr>
      <vt:lpstr>13. CRME</vt:lpstr>
      <vt:lpstr>14. LCR</vt:lpstr>
      <vt:lpstr>15. CCR</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2024-04-27T15:37:59Z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8a8606a7-6dc7-4b13-b479-a5c6e07a95a8</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