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395" windowHeight="10395" tabRatio="89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 r:id="rId34"/>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29" i="100" l="1"/>
  <c r="G40" i="80"/>
  <c r="L21" i="101" l="1"/>
  <c r="H21" i="101"/>
  <c r="C21" i="101"/>
  <c r="L20" i="101"/>
  <c r="H20" i="101"/>
  <c r="C20" i="101"/>
  <c r="L19" i="101"/>
  <c r="H19" i="101"/>
  <c r="C19" i="101"/>
  <c r="L18" i="101"/>
  <c r="H18" i="101"/>
  <c r="C18" i="101"/>
  <c r="L17" i="101"/>
  <c r="H17" i="101"/>
  <c r="C17" i="101"/>
  <c r="L15" i="101"/>
  <c r="H15" i="101"/>
  <c r="C15" i="101"/>
  <c r="L14" i="101"/>
  <c r="H14" i="101"/>
  <c r="C14" i="101"/>
  <c r="L13" i="101"/>
  <c r="H13" i="101"/>
  <c r="C13" i="101"/>
  <c r="L12" i="101"/>
  <c r="H12" i="101"/>
  <c r="C12" i="101"/>
  <c r="L11" i="101"/>
  <c r="H11" i="101"/>
  <c r="C11" i="101"/>
  <c r="L10" i="101"/>
  <c r="H10" i="101"/>
  <c r="C10" i="101"/>
  <c r="L9" i="101"/>
  <c r="H9" i="101"/>
  <c r="C9" i="101"/>
  <c r="L8" i="101"/>
  <c r="H8" i="101"/>
  <c r="C8" i="101"/>
  <c r="C27" i="100"/>
  <c r="C22" i="100" s="1"/>
  <c r="C26" i="100"/>
  <c r="U22" i="100"/>
  <c r="T22" i="100"/>
  <c r="S22" i="100"/>
  <c r="R22" i="100"/>
  <c r="Q22" i="100"/>
  <c r="P22" i="100"/>
  <c r="O22" i="100"/>
  <c r="N22" i="100"/>
  <c r="M22" i="100"/>
  <c r="L22" i="100"/>
  <c r="K22" i="100"/>
  <c r="J22" i="100"/>
  <c r="I22" i="100"/>
  <c r="H22" i="100"/>
  <c r="G22" i="100"/>
  <c r="F22" i="100"/>
  <c r="E22" i="100"/>
  <c r="D22" i="100"/>
  <c r="U15" i="100"/>
  <c r="T15" i="100"/>
  <c r="S15" i="100"/>
  <c r="R15" i="100"/>
  <c r="Q15" i="100"/>
  <c r="P15" i="100"/>
  <c r="O15" i="100"/>
  <c r="N15" i="100"/>
  <c r="M15" i="100"/>
  <c r="L15" i="100"/>
  <c r="K15" i="100"/>
  <c r="J15" i="100"/>
  <c r="I15" i="100"/>
  <c r="H15" i="100"/>
  <c r="G15" i="100"/>
  <c r="F15" i="100"/>
  <c r="E15" i="100"/>
  <c r="D15" i="100"/>
  <c r="C15" i="100"/>
  <c r="L14" i="100"/>
  <c r="H14" i="100"/>
  <c r="C14" i="100" s="1"/>
  <c r="D14" i="100"/>
  <c r="L13" i="100"/>
  <c r="H13" i="100"/>
  <c r="D13" i="100"/>
  <c r="C13" i="100"/>
  <c r="L12" i="100"/>
  <c r="C12" i="100" s="1"/>
  <c r="H12" i="100"/>
  <c r="D12" i="100"/>
  <c r="L11" i="100"/>
  <c r="H11" i="100"/>
  <c r="D11" i="100"/>
  <c r="L10" i="100"/>
  <c r="L8" i="100" s="1"/>
  <c r="H10" i="100"/>
  <c r="D10" i="100"/>
  <c r="L9" i="100"/>
  <c r="H9" i="100"/>
  <c r="H8" i="100" s="1"/>
  <c r="D9" i="100"/>
  <c r="D8" i="100" s="1"/>
  <c r="U8" i="100"/>
  <c r="T8" i="100"/>
  <c r="S8" i="100"/>
  <c r="R8" i="100"/>
  <c r="Q8" i="100"/>
  <c r="P8" i="100"/>
  <c r="O8" i="100"/>
  <c r="N8" i="100"/>
  <c r="M8" i="100"/>
  <c r="K8" i="100"/>
  <c r="J8" i="100"/>
  <c r="I8" i="100"/>
  <c r="G8" i="100"/>
  <c r="F8" i="100"/>
  <c r="E8" i="100"/>
  <c r="C10" i="99"/>
  <c r="C18" i="99" s="1"/>
  <c r="C7" i="98"/>
  <c r="C10" i="98"/>
  <c r="C15" i="98"/>
  <c r="C16" i="98"/>
  <c r="E35" i="97"/>
  <c r="D36" i="97"/>
  <c r="D33" i="97"/>
  <c r="C48" i="69"/>
  <c r="C8" i="100" l="1"/>
  <c r="H22" i="101" l="1"/>
  <c r="H69" i="92" l="1"/>
  <c r="E69" i="92"/>
  <c r="H68" i="92"/>
  <c r="E68" i="92"/>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3" i="92"/>
  <c r="E53" i="92"/>
  <c r="H52" i="92"/>
  <c r="E52" i="92"/>
  <c r="H51" i="92"/>
  <c r="E51" i="92"/>
  <c r="H50" i="92"/>
  <c r="E50" i="92"/>
  <c r="H49" i="92"/>
  <c r="E49" i="92"/>
  <c r="H48" i="92"/>
  <c r="E48" i="92"/>
  <c r="H47" i="92"/>
  <c r="E47" i="92"/>
  <c r="H46" i="92"/>
  <c r="E46" i="92"/>
  <c r="H45" i="92"/>
  <c r="E45" i="92"/>
  <c r="H44" i="92"/>
  <c r="E44" i="92"/>
  <c r="H43" i="92"/>
  <c r="E43" i="92"/>
  <c r="H42" i="92"/>
  <c r="E42" i="92"/>
  <c r="H41" i="92"/>
  <c r="E41" i="92"/>
  <c r="H40" i="92"/>
  <c r="E40" i="92"/>
  <c r="H39" i="92"/>
  <c r="E39" i="92"/>
  <c r="H38" i="92"/>
  <c r="E38" i="92"/>
  <c r="H36" i="92"/>
  <c r="E36" i="92"/>
  <c r="H35" i="92"/>
  <c r="E35" i="92"/>
  <c r="H34" i="92"/>
  <c r="E34" i="92"/>
  <c r="H33" i="92"/>
  <c r="E33" i="92"/>
  <c r="H32" i="92"/>
  <c r="E32" i="92"/>
  <c r="H31" i="92"/>
  <c r="E31" i="92"/>
  <c r="H30" i="92"/>
  <c r="E30" i="92"/>
  <c r="H29" i="92"/>
  <c r="E29" i="92"/>
  <c r="H28" i="92"/>
  <c r="E28" i="92"/>
  <c r="H27" i="92"/>
  <c r="E27" i="92"/>
  <c r="H26" i="92"/>
  <c r="E26" i="92"/>
  <c r="H25" i="92"/>
  <c r="E25" i="92"/>
  <c r="H24" i="92"/>
  <c r="E24" i="92"/>
  <c r="H23" i="92"/>
  <c r="E23" i="92"/>
  <c r="H22" i="92"/>
  <c r="E22" i="92"/>
  <c r="H21" i="92"/>
  <c r="E21" i="92"/>
  <c r="H20" i="92"/>
  <c r="E20" i="92"/>
  <c r="H19" i="92"/>
  <c r="E19" i="92"/>
  <c r="H18" i="92"/>
  <c r="E18" i="92"/>
  <c r="H17" i="92"/>
  <c r="E17" i="92"/>
  <c r="H16" i="92"/>
  <c r="E16" i="92"/>
  <c r="H15" i="92"/>
  <c r="E15" i="92"/>
  <c r="H14" i="92"/>
  <c r="E14" i="92"/>
  <c r="H13" i="92"/>
  <c r="E13" i="92"/>
  <c r="H12" i="92"/>
  <c r="E12" i="92"/>
  <c r="H11" i="92"/>
  <c r="E11" i="92"/>
  <c r="H10" i="92"/>
  <c r="E10" i="92"/>
  <c r="H9" i="92"/>
  <c r="E9" i="92"/>
  <c r="H8" i="92"/>
  <c r="E8" i="92"/>
  <c r="H7" i="92"/>
  <c r="E7" i="92"/>
  <c r="H13" i="95" l="1"/>
  <c r="D37" i="101"/>
  <c r="D36" i="101"/>
  <c r="D35" i="101"/>
  <c r="D34" i="101"/>
  <c r="D33" i="101"/>
  <c r="D32" i="101"/>
  <c r="D31" i="101"/>
  <c r="D30" i="101"/>
  <c r="D29" i="101"/>
  <c r="D28" i="101"/>
  <c r="D27" i="101"/>
  <c r="D26" i="101"/>
  <c r="D25" i="101"/>
  <c r="D24" i="101"/>
  <c r="D23" i="101"/>
  <c r="L38" i="101"/>
  <c r="L37" i="101"/>
  <c r="C37" i="101"/>
  <c r="C36" i="101"/>
  <c r="C35" i="101"/>
  <c r="C34" i="101"/>
  <c r="C33" i="101"/>
  <c r="C32" i="101"/>
  <c r="C30" i="101"/>
  <c r="C29" i="101"/>
  <c r="C28" i="101"/>
  <c r="C27" i="101"/>
  <c r="C26" i="101"/>
  <c r="C25" i="101"/>
  <c r="C24" i="101"/>
  <c r="C31" i="101"/>
  <c r="L36" i="101"/>
  <c r="L35" i="101"/>
  <c r="L34" i="101"/>
  <c r="L33" i="101"/>
  <c r="L31" i="101"/>
  <c r="L30" i="101"/>
  <c r="L29" i="101"/>
  <c r="L28" i="101"/>
  <c r="L27" i="101"/>
  <c r="L26" i="101"/>
  <c r="L25" i="101"/>
  <c r="L32" i="101"/>
  <c r="L9" i="103"/>
  <c r="C21" i="96"/>
  <c r="E22" i="95"/>
  <c r="L24" i="101" l="1"/>
  <c r="C23" i="101"/>
  <c r="C22" i="35" l="1"/>
  <c r="D22" i="35"/>
  <c r="E22" i="35"/>
  <c r="F22" i="35"/>
  <c r="G22" i="35"/>
  <c r="H22" i="35"/>
  <c r="I22" i="35"/>
  <c r="J22" i="35"/>
  <c r="K22" i="35"/>
  <c r="L22" i="35"/>
  <c r="M22" i="35"/>
  <c r="N22" i="35"/>
  <c r="O22" i="35"/>
  <c r="P22" i="35"/>
  <c r="Q22" i="35"/>
  <c r="C47" i="69"/>
  <c r="C45" i="69"/>
  <c r="C20" i="69"/>
  <c r="C9" i="69"/>
  <c r="C8" i="69"/>
  <c r="C7" i="69"/>
  <c r="C66" i="69"/>
  <c r="C63" i="69"/>
  <c r="C60" i="69"/>
  <c r="C51" i="69"/>
  <c r="C50" i="69"/>
  <c r="C49" i="69"/>
  <c r="C41" i="69"/>
  <c r="C33" i="69"/>
  <c r="C31" i="69"/>
  <c r="C30" i="69"/>
  <c r="C28" i="69"/>
  <c r="C25" i="69"/>
  <c r="C24" i="69"/>
  <c r="C15" i="69"/>
  <c r="H45" i="93"/>
  <c r="E45" i="93"/>
  <c r="H44" i="93"/>
  <c r="E44" i="93"/>
  <c r="H43" i="93"/>
  <c r="E43"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H6" i="93"/>
  <c r="E6" i="93"/>
  <c r="C23" i="69" l="1"/>
  <c r="H8" i="97"/>
  <c r="H33" i="97"/>
  <c r="H7" i="97"/>
  <c r="H9" i="97"/>
  <c r="H10" i="97"/>
  <c r="H11" i="97"/>
  <c r="H12" i="97"/>
  <c r="H13" i="97"/>
  <c r="H14" i="97"/>
  <c r="H15" i="97"/>
  <c r="H16" i="97"/>
  <c r="H17" i="97"/>
  <c r="H18" i="97"/>
  <c r="H19" i="97"/>
  <c r="H20" i="97"/>
  <c r="H21" i="97"/>
  <c r="H22" i="97"/>
  <c r="H23" i="97"/>
  <c r="H24" i="97"/>
  <c r="H25" i="97"/>
  <c r="H26" i="97"/>
  <c r="H27" i="97"/>
  <c r="H28" i="97"/>
  <c r="H29" i="97"/>
  <c r="H30" i="97"/>
  <c r="H31" i="97"/>
  <c r="H32" i="97"/>
  <c r="H7" i="96" l="1"/>
  <c r="H8" i="96"/>
  <c r="H9" i="96"/>
  <c r="H10" i="96"/>
  <c r="H11" i="96"/>
  <c r="H12" i="96"/>
  <c r="H13" i="96"/>
  <c r="H14" i="96"/>
  <c r="H15" i="96"/>
  <c r="H16" i="96"/>
  <c r="H17" i="96"/>
  <c r="H18" i="96"/>
  <c r="H19" i="96"/>
  <c r="H20" i="96"/>
  <c r="E8" i="94" l="1"/>
  <c r="H8" i="94"/>
  <c r="E9" i="94"/>
  <c r="H9" i="94"/>
  <c r="E10" i="94"/>
  <c r="H10" i="94"/>
  <c r="E6" i="94"/>
  <c r="H6" i="94"/>
  <c r="E7" i="94"/>
  <c r="H7" i="94"/>
  <c r="E11" i="94"/>
  <c r="H11" i="94"/>
  <c r="E12" i="94"/>
  <c r="H12" i="94"/>
  <c r="E13" i="94"/>
  <c r="H13" i="94"/>
  <c r="H14" i="94"/>
  <c r="E15" i="94"/>
  <c r="H15" i="94"/>
  <c r="E16" i="94"/>
  <c r="H16" i="94"/>
  <c r="E17" i="94"/>
  <c r="H17" i="94"/>
  <c r="E18" i="94"/>
  <c r="H18" i="94"/>
  <c r="E19" i="94"/>
  <c r="H19" i="94"/>
  <c r="E20" i="94"/>
  <c r="H20" i="94"/>
  <c r="E21" i="94"/>
  <c r="H21" i="94"/>
  <c r="E22" i="94"/>
  <c r="H22" i="94"/>
  <c r="E23" i="94"/>
  <c r="H23" i="94"/>
  <c r="E24" i="94"/>
  <c r="H24" i="94"/>
  <c r="E25" i="94"/>
  <c r="H25" i="94"/>
  <c r="E26" i="94"/>
  <c r="H26" i="94"/>
  <c r="E27" i="94"/>
  <c r="H27" i="94"/>
  <c r="E28" i="94"/>
  <c r="H28" i="94"/>
  <c r="E29" i="94"/>
  <c r="H29" i="94"/>
  <c r="E30" i="94"/>
  <c r="E31" i="94"/>
  <c r="H31" i="94"/>
  <c r="E32" i="94"/>
  <c r="H32" i="94"/>
  <c r="E33" i="94"/>
  <c r="H33" i="94"/>
  <c r="E34" i="94"/>
  <c r="H34" i="94"/>
  <c r="E35" i="94"/>
  <c r="H35" i="94"/>
  <c r="E36" i="94"/>
  <c r="H36" i="94"/>
  <c r="E37" i="94"/>
  <c r="H37" i="94"/>
  <c r="E38" i="94"/>
  <c r="H38" i="94"/>
  <c r="E39" i="94"/>
  <c r="H39" i="94"/>
  <c r="E40" i="94"/>
  <c r="H40" i="94"/>
  <c r="E41" i="94"/>
  <c r="H41" i="94"/>
  <c r="E42" i="94"/>
  <c r="H42" i="94"/>
  <c r="E43" i="94"/>
  <c r="H43" i="94"/>
  <c r="H30" i="94" l="1"/>
  <c r="E14" i="94"/>
  <c r="E21" i="96" l="1"/>
  <c r="C27" i="69" l="1"/>
  <c r="C12" i="28" l="1"/>
  <c r="C32" i="28"/>
  <c r="C31" i="28" s="1"/>
  <c r="C42" i="28" s="1"/>
  <c r="C36" i="28"/>
  <c r="C44" i="28"/>
  <c r="H70" i="92" l="1"/>
  <c r="E70" i="92"/>
  <c r="L33" i="102" l="1"/>
  <c r="K33" i="102"/>
  <c r="J33" i="102"/>
  <c r="I33" i="102"/>
  <c r="H33" i="102"/>
  <c r="G33" i="102"/>
  <c r="F33" i="102"/>
  <c r="F34" i="102" s="1"/>
  <c r="E33" i="102"/>
  <c r="D33" i="102"/>
  <c r="C33" i="102"/>
  <c r="C4" i="101" s="1"/>
  <c r="C4" i="100"/>
  <c r="C48" i="28"/>
  <c r="E24" i="96" l="1"/>
  <c r="H35" i="102"/>
  <c r="C35" i="102"/>
  <c r="L4" i="100"/>
  <c r="L3" i="100"/>
  <c r="H3" i="100"/>
  <c r="H4" i="100"/>
  <c r="D3" i="100"/>
  <c r="D4" i="100"/>
  <c r="C24" i="96"/>
  <c r="D10" i="98" l="1"/>
  <c r="D7" i="98"/>
  <c r="D15" i="98" l="1"/>
  <c r="G21" i="96"/>
  <c r="F21" i="96"/>
  <c r="C35" i="79" l="1"/>
  <c r="C34" i="102" l="1"/>
  <c r="F35" i="97" l="1"/>
  <c r="C22" i="74" l="1"/>
  <c r="H21" i="74" l="1"/>
  <c r="H20" i="74"/>
  <c r="H19" i="74"/>
  <c r="H18" i="74"/>
  <c r="H17" i="74"/>
  <c r="H16" i="74"/>
  <c r="H15" i="74"/>
  <c r="H14" i="74"/>
  <c r="H13" i="74"/>
  <c r="H12" i="74"/>
  <c r="H11" i="74"/>
  <c r="H10" i="74"/>
  <c r="H9" i="74"/>
  <c r="H8" i="74"/>
  <c r="E13" i="99"/>
  <c r="C19" i="99" l="1"/>
  <c r="C32" i="69" l="1"/>
  <c r="C21" i="69"/>
  <c r="B1" i="92" l="1"/>
  <c r="B1" i="93"/>
  <c r="B1" i="94"/>
  <c r="B1" i="71"/>
  <c r="B1" i="52"/>
  <c r="B1" i="72"/>
  <c r="B1" i="73"/>
  <c r="B1" i="28"/>
  <c r="B1" i="77"/>
  <c r="B1" i="69"/>
  <c r="B1" i="35"/>
  <c r="B1" i="64"/>
  <c r="B1" i="74"/>
  <c r="B1" i="36"/>
  <c r="B1" i="37"/>
  <c r="B1" i="79"/>
  <c r="B1" i="80"/>
  <c r="B1" i="95"/>
  <c r="B1" i="96"/>
  <c r="B1" i="97"/>
  <c r="B1" i="98"/>
  <c r="B1" i="99"/>
  <c r="B1" i="100"/>
  <c r="B1" i="101"/>
  <c r="B1" i="102"/>
  <c r="B1" i="103"/>
  <c r="B1" i="104"/>
  <c r="B1" i="6"/>
  <c r="B2" i="92"/>
  <c r="B2" i="93"/>
  <c r="B2" i="94"/>
  <c r="B2" i="71"/>
  <c r="B2" i="52"/>
  <c r="B2" i="72"/>
  <c r="B2" i="73"/>
  <c r="B2" i="28"/>
  <c r="B2" i="77"/>
  <c r="B2" i="69"/>
  <c r="B2" i="35"/>
  <c r="B2" i="64"/>
  <c r="B2" i="74"/>
  <c r="B2" i="36"/>
  <c r="B2" i="37"/>
  <c r="B2" i="79"/>
  <c r="B2" i="80"/>
  <c r="B2" i="95"/>
  <c r="B2" i="96"/>
  <c r="B2" i="97"/>
  <c r="B2" i="98"/>
  <c r="B2" i="99"/>
  <c r="B2" i="100"/>
  <c r="B2" i="101"/>
  <c r="B2" i="102"/>
  <c r="B2" i="103"/>
  <c r="B2" i="104"/>
  <c r="B2" i="6"/>
  <c r="C22" i="95" l="1"/>
  <c r="H21" i="95"/>
  <c r="I33" i="97" l="1"/>
  <c r="C34" i="97"/>
  <c r="D34" i="97"/>
  <c r="E34" i="97"/>
  <c r="F34" i="97"/>
  <c r="G34" i="97"/>
  <c r="H22" i="96"/>
  <c r="H23" i="96"/>
  <c r="H8" i="95"/>
  <c r="H9" i="95"/>
  <c r="H10" i="95"/>
  <c r="H11" i="95"/>
  <c r="H12" i="95"/>
  <c r="H14" i="95"/>
  <c r="H15" i="95"/>
  <c r="I14" i="96" s="1"/>
  <c r="H16" i="95"/>
  <c r="I15" i="96" s="1"/>
  <c r="H17" i="95"/>
  <c r="I16" i="96" s="1"/>
  <c r="H18" i="95"/>
  <c r="H19" i="95"/>
  <c r="H20" i="95"/>
  <c r="D22" i="95"/>
  <c r="F22" i="95"/>
  <c r="G22" i="95"/>
  <c r="C35" i="97" l="1"/>
  <c r="L23" i="101"/>
  <c r="I13" i="96"/>
  <c r="H22" i="95"/>
  <c r="H23" i="95" s="1"/>
  <c r="I12" i="96"/>
  <c r="H34" i="97"/>
  <c r="C62" i="69"/>
  <c r="C58" i="69"/>
  <c r="C46" i="69"/>
  <c r="C40" i="69"/>
  <c r="C29" i="69"/>
  <c r="C26" i="69"/>
  <c r="C18" i="69"/>
  <c r="C14" i="69"/>
  <c r="C6" i="69"/>
  <c r="C67" i="69" l="1"/>
  <c r="C35" i="69"/>
  <c r="D21" i="96"/>
  <c r="D35" i="97" s="1"/>
  <c r="D37" i="72"/>
  <c r="C52" i="69"/>
  <c r="H21" i="96" l="1"/>
  <c r="C68" i="69"/>
  <c r="C69" i="69" s="1"/>
  <c r="H25" i="96" l="1"/>
  <c r="H35" i="97"/>
  <c r="G39" i="80"/>
  <c r="G6" i="71"/>
  <c r="G13" i="71" s="1"/>
  <c r="F6" i="71"/>
  <c r="F13" i="71" s="1"/>
  <c r="F14" i="71" s="1"/>
  <c r="E6" i="71"/>
  <c r="E13" i="71" s="1"/>
  <c r="E14" i="71" s="1"/>
  <c r="D6" i="71"/>
  <c r="D13" i="71" s="1"/>
  <c r="D14" i="71" s="1"/>
  <c r="C6" i="71"/>
  <c r="C13" i="71" s="1"/>
  <c r="C14" i="71" s="1"/>
  <c r="C21" i="77" l="1"/>
  <c r="D16" i="77"/>
  <c r="D17" i="77"/>
  <c r="D15" i="77"/>
  <c r="D12" i="77"/>
  <c r="D13" i="77"/>
  <c r="D11" i="77"/>
  <c r="D8" i="77"/>
  <c r="D9" i="77"/>
  <c r="D7" i="77"/>
  <c r="C20" i="77"/>
  <c r="C19" i="77"/>
  <c r="D21" i="77" l="1"/>
  <c r="E21" i="77" s="1"/>
  <c r="D19" i="77"/>
  <c r="E19" i="77" s="1"/>
  <c r="D20" i="77"/>
  <c r="E20" i="77" s="1"/>
  <c r="C30" i="79"/>
  <c r="C26" i="79"/>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L21" i="37" s="1"/>
  <c r="J7" i="37"/>
  <c r="I7" i="37"/>
  <c r="I21" i="37" s="1"/>
  <c r="H7" i="37"/>
  <c r="G7" i="37"/>
  <c r="F7" i="37"/>
  <c r="C7" i="37"/>
  <c r="H21" i="37" l="1"/>
  <c r="G21" i="37"/>
  <c r="M21" i="37"/>
  <c r="J21" i="37"/>
  <c r="F21" i="37"/>
  <c r="N14" i="37"/>
  <c r="E14" i="37"/>
  <c r="E7" i="37"/>
  <c r="C21" i="37"/>
  <c r="N8" i="37"/>
  <c r="E21" i="37" l="1"/>
  <c r="C12" i="79" s="1"/>
  <c r="C18" i="79" s="1"/>
  <c r="C36" i="79" s="1"/>
  <c r="C38" i="79" s="1"/>
  <c r="N7" i="37"/>
  <c r="N21" i="37" s="1"/>
  <c r="K7" i="37"/>
  <c r="K21" i="37" s="1"/>
  <c r="S22" i="35" l="1"/>
  <c r="R22" i="35" l="1"/>
  <c r="G22" i="74" l="1"/>
  <c r="F22" i="74"/>
  <c r="G23" i="74" l="1"/>
  <c r="V7" i="64"/>
  <c r="T21" i="64" l="1"/>
  <c r="U21" i="64"/>
  <c r="V9" i="64"/>
  <c r="D22" i="74" l="1"/>
  <c r="E22" i="74"/>
  <c r="H22" i="74"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3" i="28"/>
  <c r="C6" i="28" l="1"/>
  <c r="C29" i="28" s="1"/>
  <c r="C55" i="28" l="1"/>
  <c r="E29" i="28"/>
  <c r="C5" i="6"/>
  <c r="F5" i="6"/>
  <c r="G5" i="71"/>
  <c r="E5" i="6"/>
  <c r="J5" i="6" s="1"/>
  <c r="D5" i="6"/>
  <c r="I5" i="6" s="1"/>
  <c r="G5" i="6"/>
  <c r="C5" i="71" l="1"/>
  <c r="E5" i="71"/>
  <c r="F5" i="71"/>
  <c r="D5" i="71"/>
  <c r="E37" i="72" l="1"/>
  <c r="C5" i="73" s="1"/>
  <c r="C8" i="73" s="1"/>
  <c r="C13" i="73" s="1"/>
  <c r="C37" i="72"/>
  <c r="H24" i="96" s="1"/>
  <c r="C38" i="72" l="1"/>
</calcChain>
</file>

<file path=xl/sharedStrings.xml><?xml version="1.0" encoding="utf-8"?>
<sst xmlns="http://schemas.openxmlformats.org/spreadsheetml/2006/main" count="1589" uniqueCount="986">
  <si>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</si>
  <si>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</si>
  <si>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</si>
  <si>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</si>
  <si>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</si>
  <si>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</si>
  <si>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</si>
  <si>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</si>
  <si>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</si>
  <si>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</si>
  <si>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</si>
  <si>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</si>
  <si>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</si>
  <si>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</si>
  <si>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</si>
  <si>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</si>
  <si>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</si>
  <si>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</si>
  <si>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</si>
  <si>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</si>
  <si>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</si>
  <si>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</si>
  <si>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</si>
  <si>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</si>
  <si>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</si>
  <si>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</si>
  <si>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</si>
  <si>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</si>
  <si>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</si>
  <si>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</si>
  <si>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</si>
  <si>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</si>
  <si>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</si>
  <si>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</si>
  <si>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</si>
  <si>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</si>
  <si>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</si>
  <si>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</si>
  <si>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</si>
  <si>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</si>
  <si>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</si>
  <si>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</si>
  <si>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</si>
  <si>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</si>
  <si>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</si>
  <si>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</si>
  <si>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</si>
  <si>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</si>
  <si>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</si>
  <si>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</si>
  <si>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</si>
  <si>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</si>
  <si>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</si>
  <si>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</si>
  <si>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</si>
  <si>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</si>
  <si>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</si>
  <si>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</si>
  <si>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</si>
  <si>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</si>
  <si>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</si>
  <si>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</si>
  <si>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</si>
  <si>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</si>
  <si>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</si>
  <si>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</si>
  <si>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</si>
  <si>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</si>
  <si>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</si>
  <si>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</si>
  <si>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</si>
  <si>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</si>
  <si>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</si>
  <si>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</si>
  <si>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</si>
  <si>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</si>
  <si>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</si>
  <si>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</si>
  <si>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</si>
  <si>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</si>
  <si>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</si>
  <si>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</si>
  <si>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</si>
  <si>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</si>
  <si>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</si>
  <si>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</si>
  <si>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</si>
  <si>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</si>
  <si>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</si>
  <si>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</si>
  <si>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</si>
  <si>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</si>
  <si>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</si>
  <si>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</si>
  <si>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</si>
  <si>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</si>
  <si>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</si>
  <si>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</si>
  <si>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</si>
  <si>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</si>
  <si>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</si>
  <si>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</si>
  <si>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</si>
  <si>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</si>
  <si>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</si>
  <si>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</si>
  <si>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</si>
  <si>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</si>
  <si>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</si>
  <si>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</si>
  <si>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</si>
  <si>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</si>
  <si>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</si>
  <si>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</si>
  <si>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</si>
  <si>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</si>
  <si>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</si>
  <si>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</si>
  <si>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</si>
  <si>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</si>
  <si>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</si>
  <si>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</si>
  <si>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</si>
  <si>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</si>
  <si>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</si>
  <si>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</si>
  <si>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</si>
  <si>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</si>
  <si>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</si>
  <si>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</si>
  <si>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</si>
  <si>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</si>
  <si>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</si>
  <si>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</si>
  <si>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</si>
  <si>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</si>
  <si>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</si>
  <si>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</si>
  <si>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</si>
  <si>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</si>
  <si>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</si>
  <si>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</si>
  <si>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</si>
  <si>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</si>
  <si>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</si>
  <si>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</si>
  <si>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</si>
  <si>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</si>
  <si>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</si>
  <si>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</si>
  <si>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</si>
  <si>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</si>
  <si>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</si>
  <si>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</si>
  <si>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</si>
  <si>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</si>
  <si>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</si>
  <si>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</si>
  <si>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</si>
  <si>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</si>
  <si>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</si>
  <si>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</si>
  <si>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</si>
  <si>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</si>
  <si>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</si>
  <si>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</si>
  <si>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</si>
  <si>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</si>
  <si>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</si>
  <si>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</si>
  <si>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</si>
  <si>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</si>
  <si>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</si>
  <si>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</si>
  <si>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</si>
  <si>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</si>
  <si>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</si>
  <si>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</si>
  <si>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</si>
  <si>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</si>
  <si>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</si>
  <si>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</si>
  <si>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</si>
  <si>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</si>
  <si>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</si>
  <si>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</si>
  <si>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</si>
  <si>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</si>
  <si>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</si>
  <si>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</si>
  <si>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</si>
  <si>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</si>
  <si>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</si>
  <si>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</si>
  <si>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</si>
  <si>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</si>
  <si>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</si>
  <si>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</si>
  <si>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</si>
  <si>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</si>
  <si>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</si>
  <si>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</si>
  <si>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</si>
  <si>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</si>
  <si>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</si>
  <si>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</si>
  <si>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</si>
  <si>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</si>
  <si>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</si>
  <si>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</si>
  <si>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</si>
  <si>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</si>
  <si>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</si>
  <si>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</si>
  <si>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</si>
  <si>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</si>
  <si>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</si>
  <si>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</si>
  <si>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</si>
  <si>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</si>
  <si>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</si>
  <si>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</si>
  <si>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</si>
  <si>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</si>
  <si>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</si>
  <si>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</si>
  <si>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</si>
  <si>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</si>
  <si>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</si>
  <si>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</si>
  <si>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</si>
  <si>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</si>
  <si>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</si>
  <si>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</si>
  <si>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</si>
  <si>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</si>
  <si>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</si>
  <si>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</si>
  <si>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</si>
  <si>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</si>
  <si>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</si>
  <si>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</si>
  <si>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</si>
  <si>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</si>
  <si>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</si>
  <si>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</si>
  <si>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</si>
  <si>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</si>
  <si>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</si>
  <si>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</si>
  <si>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</si>
  <si>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</si>
  <si>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</si>
  <si>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</si>
  <si>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</si>
  <si>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</si>
  <si>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</si>
  <si>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</si>
  <si>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</si>
  <si>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</si>
  <si>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</si>
  <si>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</si>
  <si>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</si>
  <si>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</si>
  <si>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</si>
  <si>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</si>
  <si>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</si>
  <si>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</si>
  <si>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</si>
  <si>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</si>
  <si>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</si>
  <si>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</si>
  <si>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</si>
  <si>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</si>
  <si>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</si>
  <si>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</si>
  <si>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</si>
  <si>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</si>
  <si>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</si>
  <si>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</si>
  <si>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</si>
  <si>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</si>
  <si>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</si>
  <si>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</si>
  <si>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</si>
  <si>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</si>
  <si>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</si>
  <si>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</si>
  <si>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</si>
  <si>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</si>
  <si>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</si>
  <si>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</si>
  <si>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</si>
  <si>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</si>
  <si>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</si>
  <si>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</si>
  <si>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</si>
  <si>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</si>
  <si>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</si>
  <si>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</si>
  <si>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</si>
  <si>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</si>
  <si>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</si>
  <si>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</si>
  <si>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</si>
  <si>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</si>
  <si>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</si>
  <si>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</si>
  <si>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</si>
  <si>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</si>
  <si>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</si>
  <si>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</si>
  <si>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</si>
  <si>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</si>
  <si>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</si>
  <si>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</si>
  <si>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</si>
  <si>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</si>
  <si>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</si>
  <si>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</si>
  <si>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</si>
  <si>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</si>
  <si>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</si>
  <si>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</si>
  <si>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</si>
  <si>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</si>
  <si>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</si>
  <si>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</si>
  <si>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</si>
  <si>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</si>
  <si>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</si>
  <si>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</si>
  <si>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</si>
  <si>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</si>
  <si>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</si>
  <si>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</si>
  <si>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</si>
  <si>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</si>
  <si>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</si>
  <si>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</si>
  <si>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</si>
  <si>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</si>
  <si>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</si>
  <si>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</si>
  <si>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</si>
  <si>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</si>
  <si>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</si>
  <si>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</si>
  <si>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</si>
  <si>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</si>
  <si>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</si>
  <si>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</si>
  <si>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</si>
  <si>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</si>
  <si>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</si>
  <si>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</si>
  <si>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</si>
  <si>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</si>
  <si>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</si>
  <si>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</si>
  <si>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</si>
  <si>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</si>
  <si>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</si>
  <si>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</si>
  <si>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</si>
  <si>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</si>
  <si>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</si>
  <si>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</si>
  <si>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</si>
  <si>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</si>
  <si>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</si>
  <si>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</si>
  <si>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</si>
  <si>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</si>
  <si>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</si>
  <si>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</si>
  <si>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</si>
  <si>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</si>
  <si>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</si>
  <si>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</si>
  <si>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</si>
  <si>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</si>
  <si>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</si>
  <si>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</si>
  <si>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</si>
  <si>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</si>
  <si>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</si>
  <si>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</si>
  <si>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</si>
  <si>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</si>
  <si>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</si>
  <si>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</si>
  <si>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</si>
  <si>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</si>
  <si>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</si>
  <si>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</si>
  <si>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</si>
  <si>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</si>
  <si>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</si>
  <si>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</si>
  <si>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</si>
  <si>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</si>
  <si>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</si>
  <si>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</si>
  <si>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</si>
  <si>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</si>
  <si>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</si>
  <si>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</si>
  <si>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</si>
  <si>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</si>
  <si>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</si>
  <si>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</si>
  <si>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</si>
  <si>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</si>
  <si>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</si>
  <si>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</si>
  <si>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</si>
  <si>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</si>
  <si>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</si>
  <si>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</si>
  <si>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</si>
  <si>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</si>
  <si>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</si>
  <si>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</si>
  <si>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</si>
  <si>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</si>
  <si>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</si>
  <si>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</si>
  <si>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</si>
  <si>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</si>
  <si>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</si>
  <si>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</si>
  <si>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</si>
  <si>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</si>
  <si>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</si>
  <si>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</si>
  <si>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</si>
  <si>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</si>
  <si>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</si>
  <si>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</si>
  <si>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</si>
  <si>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</si>
  <si>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</si>
  <si>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</si>
  <si>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</si>
  <si>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</si>
  <si>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</si>
  <si>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</si>
  <si>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</si>
  <si>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</si>
  <si>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</si>
  <si>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</si>
  <si>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</si>
  <si>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</si>
  <si>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</si>
  <si>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</si>
  <si>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</si>
  <si>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</si>
  <si>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</si>
  <si>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</si>
  <si>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</si>
  <si>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</si>
  <si>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</si>
  <si>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</si>
  <si>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</si>
  <si>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</si>
  <si>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</si>
  <si>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</si>
  <si>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</si>
  <si>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</si>
  <si>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</si>
  <si>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</si>
  <si>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</si>
  <si>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</si>
  <si>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</si>
  <si>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</si>
  <si>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</si>
  <si>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</si>
  <si>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</si>
  <si>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</si>
  <si>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</si>
  <si>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</si>
  <si>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</si>
  <si>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</si>
  <si>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</si>
  <si>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</si>
  <si>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</si>
  <si>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</si>
  <si>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</si>
  <si>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</si>
  <si>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</si>
  <si>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</si>
  <si>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</si>
  <si>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</si>
  <si>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</si>
  <si>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</si>
  <si>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</si>
  <si>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</si>
  <si>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</si>
  <si>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</si>
  <si>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</si>
  <si>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</si>
  <si>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</si>
  <si>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</si>
  <si>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</si>
  <si>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</si>
  <si>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</si>
  <si>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</si>
  <si>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</si>
  <si>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</si>
  <si>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</si>
  <si>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</si>
  <si>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</si>
  <si>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</si>
  <si>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</si>
  <si>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</si>
  <si>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</si>
  <si>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</si>
  <si>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</si>
  <si>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</si>
  <si>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</si>
  <si>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</si>
  <si>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</si>
  <si>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</si>
  <si>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</si>
  <si>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</si>
  <si>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</si>
  <si>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</si>
  <si>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</si>
  <si>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</si>
  <si>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</si>
  <si>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</si>
  <si>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</si>
  <si>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</si>
  <si>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</si>
  <si>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</si>
  <si>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</si>
  <si>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</si>
  <si>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</si>
  <si>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</si>
  <si>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</si>
  <si>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</si>
  <si>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</si>
  <si>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</si>
  <si>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</si>
  <si>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</si>
  <si>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</si>
  <si>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</si>
  <si>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</si>
  <si>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</si>
  <si>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</si>
  <si>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</si>
  <si>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</si>
  <si>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</si>
  <si>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</si>
  <si>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</si>
  <si>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</si>
  <si>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</si>
  <si>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</si>
  <si>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</si>
  <si>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</si>
  <si>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</si>
  <si>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</si>
  <si>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</si>
  <si>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</si>
  <si>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</si>
  <si>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</si>
  <si>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</si>
  <si>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</si>
  <si>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</si>
  <si>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</si>
  <si>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</si>
  <si>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</si>
  <si>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</si>
  <si>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</si>
  <si>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</si>
  <si>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</si>
  <si>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</si>
  <si>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</si>
  <si>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</si>
  <si>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</si>
  <si>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</si>
  <si>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</si>
  <si>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</si>
  <si>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</si>
  <si>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</si>
  <si>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</si>
  <si>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</si>
  <si>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</si>
  <si>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</si>
  <si>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</si>
  <si>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</si>
  <si>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</si>
  <si>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</si>
  <si>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</si>
  <si>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</si>
  <si>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</si>
  <si>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</si>
  <si>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</si>
  <si>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</si>
  <si>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</si>
  <si>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</si>
  <si>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</si>
  <si>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</si>
  <si>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</si>
  <si>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</si>
  <si>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</si>
  <si>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</si>
  <si>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</si>
  <si>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</si>
  <si>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</si>
  <si>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</si>
  <si>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</si>
  <si>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</si>
  <si>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</si>
  <si>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</si>
  <si>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</si>
  <si>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</si>
  <si>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</si>
  <si>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</si>
  <si>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</si>
  <si>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</si>
  <si>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</si>
  <si>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</si>
  <si>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</si>
  <si>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</si>
  <si>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</si>
  <si>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</si>
  <si>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</si>
  <si>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</si>
  <si>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</si>
  <si>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</si>
  <si>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</si>
  <si>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</si>
  <si>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</si>
  <si>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</si>
  <si>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</si>
  <si>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</si>
  <si>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</si>
  <si>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</si>
  <si>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</si>
  <si>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</si>
  <si>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</si>
  <si>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</si>
  <si>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</si>
  <si>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</si>
  <si>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</si>
  <si>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</si>
  <si>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</si>
  <si>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</si>
  <si>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</si>
  <si>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</si>
  <si>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</si>
  <si>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</si>
  <si>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</si>
  <si>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</si>
  <si>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</si>
  <si>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</si>
  <si>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</si>
  <si>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</si>
  <si>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</si>
  <si>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</si>
  <si>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</si>
  <si>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</si>
  <si>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</si>
  <si>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</si>
  <si>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</si>
  <si>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</si>
  <si>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</si>
  <si>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</si>
  <si>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</si>
  <si>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</si>
  <si>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</si>
  <si>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</si>
  <si>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</si>
  <si>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</si>
  <si>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</si>
  <si>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</si>
  <si>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</si>
  <si>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</si>
  <si>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</si>
  <si>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</si>
  <si>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</si>
  <si>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</si>
  <si>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</si>
  <si>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</si>
  <si>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</si>
  <si>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</si>
  <si>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</si>
  <si>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</si>
  <si>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</si>
  <si>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</si>
  <si>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</si>
  <si>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</si>
  <si>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</si>
  <si>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</si>
  <si>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</si>
  <si>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</si>
  <si>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</si>
  <si>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</si>
  <si>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</si>
  <si>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</si>
  <si>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</si>
  <si>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</si>
  <si>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</si>
  <si>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</si>
  <si>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</si>
  <si>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</si>
  <si>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</si>
  <si>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</si>
  <si>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</si>
  <si>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</si>
  <si>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</si>
  <si>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</si>
  <si>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</si>
  <si>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</si>
  <si>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</si>
  <si>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</si>
  <si>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</si>
  <si>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</si>
  <si>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</si>
  <si>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</si>
  <si>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</si>
  <si>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</si>
  <si>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</si>
  <si>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</si>
  <si>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</si>
  <si>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</si>
  <si>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</si>
  <si>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</si>
  <si>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</si>
  <si>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</si>
  <si>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</si>
  <si>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</si>
  <si>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</si>
  <si>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</si>
  <si>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</si>
  <si>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</si>
  <si>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</si>
  <si>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</si>
  <si>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</si>
  <si>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</si>
  <si>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</si>
  <si>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</si>
  <si>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</si>
  <si>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</si>
  <si>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</si>
  <si>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</si>
  <si>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</si>
  <si>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</si>
  <si>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</si>
  <si>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</si>
  <si>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</si>
  <si>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</si>
  <si>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</si>
  <si>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</si>
  <si>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</si>
  <si>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</si>
  <si>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</si>
  <si>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</si>
  <si>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</si>
  <si>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</si>
  <si>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</si>
  <si>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</si>
  <si>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</si>
  <si>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</si>
  <si>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</si>
  <si>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</si>
  <si>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</si>
  <si>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</si>
  <si>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</si>
  <si>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</si>
  <si>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</si>
  <si>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</si>
  <si>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</si>
  <si>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</si>
  <si>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</si>
  <si>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</si>
  <si>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</si>
  <si>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</si>
  <si>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</si>
  <si>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</si>
  <si>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</si>
  <si>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</si>
  <si>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</si>
  <si>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</si>
  <si>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</si>
  <si>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</si>
  <si>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</si>
  <si>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</si>
  <si>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</si>
  <si>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</si>
  <si>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</si>
  <si>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</si>
  <si>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</si>
  <si>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</si>
  <si>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</si>
  <si>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</si>
  <si>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</si>
  <si>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</si>
  <si>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</si>
  <si>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</si>
  <si>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</si>
  <si>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</si>
  <si>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</si>
  <si>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</si>
  <si>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</si>
  <si>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</si>
  <si>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</si>
  <si>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</si>
  <si>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</si>
  <si>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</si>
  <si>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</si>
  <si>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</si>
  <si>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</si>
  <si>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</si>
  <si>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</si>
  <si>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</si>
  <si>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</si>
  <si>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</si>
  <si>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</si>
  <si>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</si>
  <si>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</si>
  <si>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</si>
  <si>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</si>
  <si>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</si>
  <si>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</si>
  <si>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</si>
  <si>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</si>
  <si>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</si>
  <si>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</si>
  <si>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</si>
  <si>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</si>
  <si>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</si>
  <si>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</si>
  <si>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</si>
  <si>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</si>
  <si>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</si>
  <si>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</si>
  <si>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</si>
  <si>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</si>
  <si>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</si>
  <si>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</si>
  <si>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</si>
  <si>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</si>
  <si>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</si>
  <si>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</si>
  <si>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</si>
  <si>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</si>
  <si>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</si>
  <si>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</si>
  <si>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</si>
  <si>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</si>
  <si>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</si>
  <si>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</si>
  <si>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</si>
  <si>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</si>
  <si>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</si>
  <si>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</si>
  <si>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</si>
  <si>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</si>
  <si>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</si>
  <si>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</si>
  <si>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</si>
  <si>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</si>
  <si>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</si>
  <si>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</si>
  <si>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</si>
  <si>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</si>
  <si>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</si>
  <si>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</si>
  <si>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</si>
  <si>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</si>
  <si>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</si>
  <si>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</si>
  <si>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</si>
  <si>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</si>
  <si>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</si>
  <si>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</si>
  <si>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</si>
  <si>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</si>
  <si>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</si>
  <si>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</si>
  <si>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</si>
  <si>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</si>
  <si>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</si>
  <si>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</si>
  <si>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</si>
  <si>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</si>
  <si>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</si>
  <si>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</si>
  <si>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</si>
  <si>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</si>
  <si>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</si>
  <si>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</si>
  <si>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</si>
  <si>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</si>
  <si>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</si>
  <si>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</si>
  <si>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</si>
  <si>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</si>
  <si>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</si>
  <si>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</si>
  <si>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</si>
  <si>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</si>
  <si>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</si>
  <si>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</si>
  <si>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</si>
  <si>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</si>
  <si>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</si>
  <si>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</si>
  <si>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</si>
  <si>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</si>
  <si>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</si>
  <si>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</si>
  <si>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</si>
  <si>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</si>
  <si>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</si>
  <si>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</si>
  <si>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</si>
  <si>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</si>
  <si>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</si>
  <si>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</si>
  <si>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</si>
  <si>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</si>
  <si>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</si>
  <si>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</si>
  <si>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</si>
  <si>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</si>
  <si>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</si>
  <si>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</si>
  <si>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</si>
  <si>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</si>
  <si>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</si>
  <si>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</si>
  <si>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</si>
  <si>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</si>
  <si>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</si>
  <si>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</si>
  <si>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</si>
  <si>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</si>
  <si>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</si>
  <si>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</si>
  <si>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</si>
  <si>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</si>
  <si>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</si>
  <si>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</si>
  <si>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</si>
  <si>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</si>
  <si>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</si>
  <si>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</si>
  <si>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</si>
  <si>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</si>
  <si>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</si>
  <si>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</si>
  <si>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</si>
  <si>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</si>
  <si>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</si>
  <si>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</si>
  <si>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</si>
  <si>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</si>
  <si>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</si>
  <si>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</si>
  <si>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</si>
  <si>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</si>
  <si>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</si>
  <si>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</si>
  <si>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</si>
  <si>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</si>
  <si>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</si>
  <si>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</si>
  <si>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</si>
  <si>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</si>
  <si>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</si>
  <si>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</si>
  <si>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</si>
  <si>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</si>
  <si>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</si>
  <si>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</si>
  <si>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</si>
  <si>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</si>
  <si>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</si>
  <si>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xml:space="preserve">
</t>
  </si>
  <si>
    <t/>
  </si>
  <si>
    <t>სვეტლანა კარალიოვა</t>
  </si>
  <si>
    <t>სს "ვითიბი ბანკი ჯორჯია"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</si>
</sst>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0.000%"/>
  </numFmts>
  <fonts count="14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0"/>
      <color theme="1"/>
      <name val="Arial"/>
      <family val="2"/>
    </font>
    <font>
      <sz val="11"/>
      <color theme="1"/>
      <name val="Arial"/>
      <family val="2"/>
    </font>
    <font>
      <sz val="9"/>
      <color rgb="FFFF0000"/>
      <name val="Sylfaen"/>
      <family val="1"/>
    </font>
    <font>
      <sz val="9"/>
      <color rgb="FFFF0000"/>
      <name val="Calibri"/>
      <family val="1"/>
      <scheme val="minor"/>
    </font>
    <font>
      <sz val="8"/>
      <color theme="1"/>
      <name val="Arial"/>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s>
  <borders count="17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medium">
        <color auto="1"/>
      </right>
      <top style="thin">
        <color indexed="64"/>
      </top>
      <bottom style="thin">
        <color auto="1"/>
      </bottom>
      <diagonal/>
    </border>
  </borders>
  <cellStyleXfs count="2186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71" fontId="25" fillId="37" borderId="0"/>
    <xf numFmtId="172" fontId="25" fillId="37" borderId="0"/>
    <xf numFmtId="171" fontId="25" fillId="37" borderId="0"/>
    <xf numFmtId="0" fontId="26" fillId="38"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0" fontId="31" fillId="39" borderId="0" applyNumberFormat="0" applyBorder="0" applyAlignment="0" applyProtection="0"/>
    <xf numFmtId="173" fontId="34"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4" fontId="36" fillId="0" borderId="0" applyFill="0" applyBorder="0" applyAlignment="0"/>
    <xf numFmtId="174" fontId="36"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5" fontId="36"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5" fontId="36"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3"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0" fontId="47" fillId="0" borderId="0" applyNumberFormat="0" applyFill="0" applyBorder="0" applyAlignment="0" applyProtection="0"/>
    <xf numFmtId="171" fontId="2" fillId="0" borderId="0"/>
    <xf numFmtId="0" fontId="2" fillId="0" borderId="0"/>
    <xf numFmtId="171"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1"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1" fontId="53" fillId="0" borderId="9">
      <alignment horizontal="left" vertical="center"/>
    </xf>
    <xf numFmtId="0"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0" fontId="56" fillId="0" borderId="0" applyNumberFormat="0" applyFill="0" applyBorder="0" applyAlignment="0" applyProtection="0"/>
    <xf numFmtId="37" fontId="57" fillId="0" borderId="0"/>
    <xf numFmtId="171" fontId="58" fillId="0" borderId="0"/>
    <xf numFmtId="0" fontId="58" fillId="0" borderId="0"/>
    <xf numFmtId="171" fontId="58" fillId="0" borderId="0"/>
    <xf numFmtId="171" fontId="53" fillId="0" borderId="0"/>
    <xf numFmtId="0" fontId="53" fillId="0" borderId="0"/>
    <xf numFmtId="171" fontId="53" fillId="0" borderId="0"/>
    <xf numFmtId="171" fontId="59" fillId="0" borderId="0"/>
    <xf numFmtId="0" fontId="59" fillId="0" borderId="0"/>
    <xf numFmtId="171" fontId="59"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1" fontId="63" fillId="0" borderId="0" applyNumberFormat="0" applyFill="0" applyBorder="0" applyAlignment="0" applyProtection="0">
      <alignment vertical="top"/>
      <protection locked="0"/>
    </xf>
    <xf numFmtId="171"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0" fontId="68" fillId="0" borderId="44"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0" fontId="71" fillId="73" borderId="0" applyNumberFormat="0" applyBorder="0" applyAlignment="0" applyProtection="0"/>
    <xf numFmtId="1" fontId="74" fillId="0" borderId="0" applyProtection="0"/>
    <xf numFmtId="171" fontId="25" fillId="0" borderId="45"/>
    <xf numFmtId="172" fontId="25" fillId="0" borderId="45"/>
    <xf numFmtId="171"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5" fillId="0" borderId="0"/>
    <xf numFmtId="184" fontId="2"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0" fontId="76" fillId="0" borderId="0"/>
    <xf numFmtId="0" fontId="75" fillId="0" borderId="0"/>
    <xf numFmtId="182" fontId="27" fillId="0" borderId="0"/>
    <xf numFmtId="182" fontId="2" fillId="0" borderId="0"/>
    <xf numFmtId="182" fontId="2" fillId="0" borderId="0"/>
    <xf numFmtId="0" fontId="2" fillId="0" borderId="0"/>
    <xf numFmtId="0" fontId="2"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7"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7" fillId="0" borderId="0"/>
    <xf numFmtId="0" fontId="27" fillId="0" borderId="0"/>
    <xf numFmtId="171"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71" fontId="27" fillId="0" borderId="0"/>
    <xf numFmtId="0" fontId="27" fillId="0" borderId="0"/>
    <xf numFmtId="0" fontId="27"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182" fontId="27" fillId="0" borderId="0"/>
    <xf numFmtId="182" fontId="27"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27" fillId="0" borderId="0"/>
    <xf numFmtId="182" fontId="27" fillId="0" borderId="0"/>
    <xf numFmtId="182" fontId="27" fillId="0" borderId="0"/>
    <xf numFmtId="182"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4" fillId="0" borderId="0"/>
    <xf numFmtId="0" fontId="27" fillId="0" borderId="0"/>
    <xf numFmtId="0" fontId="2" fillId="0" borderId="0"/>
    <xf numFmtId="0" fontId="26" fillId="0" borderId="0"/>
    <xf numFmtId="171" fontId="24" fillId="0" borderId="0"/>
    <xf numFmtId="0" fontId="2"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7" fillId="0" borderId="0"/>
    <xf numFmtId="0" fontId="27" fillId="0" borderId="0"/>
    <xf numFmtId="171" fontId="24" fillId="0" borderId="0"/>
    <xf numFmtId="0" fontId="64" fillId="0" borderId="0"/>
    <xf numFmtId="0" fontId="2" fillId="0" borderId="0"/>
    <xf numFmtId="171" fontId="24" fillId="0" borderId="0"/>
    <xf numFmtId="0" fontId="1"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182" fontId="2" fillId="0" borderId="0"/>
    <xf numFmtId="0" fontId="2" fillId="0" borderId="0"/>
    <xf numFmtId="182" fontId="2" fillId="0" borderId="0"/>
    <xf numFmtId="0" fontId="2" fillId="0" borderId="0"/>
    <xf numFmtId="182"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182"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82" fontId="2"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5" fillId="0" borderId="0"/>
    <xf numFmtId="0" fontId="8"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2" fontId="8" fillId="0" borderId="0"/>
    <xf numFmtId="0" fontId="25" fillId="0" borderId="0"/>
    <xf numFmtId="182"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5" fillId="0" borderId="0"/>
    <xf numFmtId="182" fontId="8"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1" fontId="25" fillId="0" borderId="0"/>
    <xf numFmtId="0" fontId="75"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71" fontId="8" fillId="0" borderId="0"/>
    <xf numFmtId="0" fontId="75" fillId="0" borderId="0"/>
    <xf numFmtId="171"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2"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2"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5"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182" fontId="25" fillId="0" borderId="0"/>
    <xf numFmtId="182" fontId="25"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3" fillId="0" borderId="0"/>
    <xf numFmtId="0" fontId="2" fillId="0" borderId="0"/>
    <xf numFmtId="0" fontId="75" fillId="0" borderId="0"/>
    <xf numFmtId="171" fontId="43"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2"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2"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1"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171"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0"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81" fillId="0" borderId="0"/>
    <xf numFmtId="0" fontId="81" fillId="0" borderId="0"/>
    <xf numFmtId="171"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24" fillId="0" borderId="0"/>
    <xf numFmtId="178" fontId="36" fillId="0" borderId="0" applyFont="0" applyFill="0" applyBorder="0" applyAlignment="0" applyProtection="0"/>
    <xf numFmtId="18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xf numFmtId="0" fontId="2" fillId="0" borderId="0"/>
    <xf numFmtId="171" fontId="2" fillId="0" borderId="0"/>
    <xf numFmtId="190"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87" fillId="0" borderId="0"/>
    <xf numFmtId="0" fontId="24" fillId="0" borderId="0"/>
    <xf numFmtId="0" fontId="88" fillId="0" borderId="0"/>
    <xf numFmtId="0" fontId="88" fillId="0" borderId="0"/>
    <xf numFmtId="171" fontId="24" fillId="0" borderId="0"/>
    <xf numFmtId="171"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2" fontId="36" fillId="0" borderId="0" applyFill="0" applyBorder="0" applyAlignment="0"/>
    <xf numFmtId="193" fontId="36" fillId="0" borderId="0" applyFill="0" applyBorder="0" applyAlignment="0"/>
    <xf numFmtId="0" fontId="91" fillId="0" borderId="0">
      <alignment horizontal="center" vertical="top"/>
    </xf>
    <xf numFmtId="0"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24" fillId="0" borderId="49"/>
    <xf numFmtId="188" fontId="80"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5" fillId="0" borderId="0" applyFont="0" applyFill="0" applyBorder="0" applyAlignment="0" applyProtection="0"/>
    <xf numFmtId="195"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6"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2"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91" fontId="2" fillId="70" borderId="99" applyFont="0">
      <alignment horizontal="right" vertical="center"/>
    </xf>
    <xf numFmtId="3" fontId="2" fillId="70" borderId="99" applyFont="0">
      <alignment horizontal="right" vertical="center"/>
    </xf>
    <xf numFmtId="0" fontId="82"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2"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3" fontId="2" fillId="75" borderId="99" applyFont="0">
      <alignment horizontal="right" vertical="center"/>
      <protection locked="0"/>
    </xf>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3" fontId="2" fillId="72" borderId="99" applyFont="0">
      <alignment horizontal="right" vertical="center"/>
      <protection locked="0"/>
    </xf>
    <xf numFmtId="0" fontId="65"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2"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2" fillId="71" borderId="100" applyNumberFormat="0" applyFont="0" applyBorder="0" applyProtection="0">
      <alignment horizontal="left" vertical="center"/>
    </xf>
    <xf numFmtId="9" fontId="2" fillId="71" borderId="99" applyFont="0" applyProtection="0">
      <alignment horizontal="right" vertical="center"/>
    </xf>
    <xf numFmtId="3" fontId="2" fillId="71" borderId="99" applyFont="0" applyProtection="0">
      <alignment horizontal="right" vertical="center"/>
    </xf>
    <xf numFmtId="0" fontId="61" fillId="70" borderId="100" applyFont="0" applyBorder="0">
      <alignment horizontal="center" wrapText="1"/>
    </xf>
    <xf numFmtId="171" fontId="53" fillId="0" borderId="97">
      <alignment horizontal="left" vertical="center"/>
    </xf>
    <xf numFmtId="0" fontId="53" fillId="0" borderId="97">
      <alignment horizontal="left" vertical="center"/>
    </xf>
    <xf numFmtId="0" fontId="53" fillId="0" borderId="97">
      <alignment horizontal="left" vertical="center"/>
    </xf>
    <xf numFmtId="0" fontId="2" fillId="69" borderId="99" applyNumberFormat="0" applyFont="0" applyBorder="0" applyProtection="0">
      <alignment horizontal="center" vertical="center"/>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7"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2"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1" fillId="0" borderId="0"/>
    <xf numFmtId="172" fontId="25" fillId="37" borderId="0"/>
    <xf numFmtId="0" fontId="2" fillId="0" borderId="0">
      <alignment vertical="center"/>
    </xf>
    <xf numFmtId="169" fontId="1" fillId="0" borderId="0" applyFont="0" applyFill="0" applyBorder="0" applyAlignment="0" applyProtection="0"/>
    <xf numFmtId="0" fontId="127" fillId="0" borderId="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2"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2" fillId="69" borderId="148" applyNumberFormat="0" applyFont="0" applyBorder="0" applyProtection="0">
      <alignment horizontal="center" vertical="center"/>
    </xf>
    <xf numFmtId="0" fontId="53" fillId="0" borderId="153">
      <alignment horizontal="left" vertical="center"/>
    </xf>
    <xf numFmtId="0" fontId="53" fillId="0" borderId="153">
      <alignment horizontal="left" vertical="center"/>
    </xf>
    <xf numFmtId="171" fontId="53" fillId="0" borderId="153">
      <alignment horizontal="left" vertical="center"/>
    </xf>
    <xf numFmtId="0" fontId="61" fillId="70" borderId="151"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51" applyNumberFormat="0" applyFont="0" applyBorder="0" applyProtection="0">
      <alignment horizontal="left" vertical="center"/>
    </xf>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2"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0" fontId="65" fillId="43" borderId="162" applyNumberFormat="0" applyAlignment="0" applyProtection="0"/>
    <xf numFmtId="3" fontId="2" fillId="72" borderId="148" applyFont="0">
      <alignment horizontal="right" vertical="center"/>
      <protection locked="0"/>
    </xf>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3" fontId="2" fillId="75" borderId="148" applyFont="0">
      <alignment horizontal="right" vertical="center"/>
      <protection locked="0"/>
    </xf>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2"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0" fontId="82" fillId="64" borderId="164" applyNumberFormat="0" applyAlignment="0" applyProtection="0"/>
    <xf numFmtId="3" fontId="2" fillId="70" borderId="148" applyFont="0">
      <alignment horizontal="right" vertical="center"/>
    </xf>
    <xf numFmtId="191" fontId="2" fillId="70" borderId="148" applyFont="0">
      <alignment horizontal="right" vertical="center"/>
    </xf>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2"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1" fillId="0" borderId="0"/>
    <xf numFmtId="43" fontId="1" fillId="0" borderId="0" applyFont="0" applyFill="0" applyBorder="0" applyAlignment="0" applyProtection="0"/>
  </cellStyleXfs>
  <cellXfs count="98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167"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8"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8"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70" fontId="22" fillId="0" borderId="60" xfId="0" applyNumberFormat="1" applyFont="1" applyBorder="1" applyAlignment="1">
      <alignment horizontal="center"/>
    </xf>
    <xf numFmtId="170" fontId="22" fillId="0" borderId="58" xfId="0" applyNumberFormat="1" applyFont="1" applyBorder="1" applyAlignment="1">
      <alignment horizontal="center"/>
    </xf>
    <xf numFmtId="170" fontId="18" fillId="0" borderId="58" xfId="0" applyNumberFormat="1" applyFont="1" applyBorder="1" applyAlignment="1">
      <alignment horizontal="center"/>
    </xf>
    <xf numFmtId="170" fontId="22" fillId="0" borderId="61" xfId="0" applyNumberFormat="1" applyFont="1" applyBorder="1" applyAlignment="1">
      <alignment horizontal="center"/>
    </xf>
    <xf numFmtId="170" fontId="22"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7"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79" xfId="0" applyNumberFormat="1" applyFont="1" applyFill="1" applyBorder="1" applyAlignment="1">
      <alignment horizontal="right" vertical="center"/>
    </xf>
    <xf numFmtId="49" fontId="104" fillId="0" borderId="84"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4"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6" fontId="0" fillId="36" borderId="18" xfId="0" applyNumberFormat="1" applyFill="1" applyBorder="1" applyAlignment="1">
      <alignment horizontal="center" vertical="center"/>
    </xf>
    <xf numFmtId="196" fontId="0" fillId="0" borderId="20" xfId="0" applyNumberFormat="1" applyBorder="1" applyAlignment="1"/>
    <xf numFmtId="196" fontId="0" fillId="0" borderId="20" xfId="0" applyNumberFormat="1" applyBorder="1" applyAlignment="1">
      <alignment wrapText="1"/>
    </xf>
    <xf numFmtId="196" fontId="0" fillId="36" borderId="20" xfId="0" applyNumberFormat="1" applyFill="1" applyBorder="1" applyAlignment="1">
      <alignment horizontal="center" vertical="center" wrapText="1"/>
    </xf>
    <xf numFmtId="196" fontId="0" fillId="36" borderId="24" xfId="0" applyNumberFormat="1" applyFill="1" applyBorder="1" applyAlignment="1">
      <alignment horizontal="center" vertical="center" wrapText="1"/>
    </xf>
    <xf numFmtId="196" fontId="7" fillId="36" borderId="20" xfId="2" applyNumberFormat="1" applyFont="1" applyFill="1" applyBorder="1" applyAlignment="1" applyProtection="1">
      <alignment vertical="top"/>
    </xf>
    <xf numFmtId="196" fontId="7" fillId="36" borderId="24" xfId="2" applyNumberFormat="1" applyFont="1" applyFill="1" applyBorder="1" applyAlignment="1" applyProtection="1">
      <alignment vertical="top" wrapText="1"/>
    </xf>
    <xf numFmtId="196" fontId="4" fillId="36" borderId="23" xfId="0" applyNumberFormat="1" applyFont="1" applyFill="1" applyBorder="1"/>
    <xf numFmtId="196" fontId="4" fillId="36" borderId="51" xfId="0" applyNumberFormat="1" applyFont="1" applyFill="1" applyBorder="1" applyAlignment="1"/>
    <xf numFmtId="196" fontId="4" fillId="36" borderId="22" xfId="0" applyNumberFormat="1" applyFont="1" applyFill="1" applyBorder="1"/>
    <xf numFmtId="196" fontId="4" fillId="36" borderId="24" xfId="0" applyNumberFormat="1" applyFont="1" applyFill="1" applyBorder="1"/>
    <xf numFmtId="196" fontId="4" fillId="36" borderId="52" xfId="0" applyNumberFormat="1" applyFont="1" applyFill="1" applyBorder="1"/>
    <xf numFmtId="196" fontId="9" fillId="36" borderId="3" xfId="5" applyNumberFormat="1" applyFont="1" applyFill="1" applyBorder="1" applyProtection="1">
      <protection locked="0"/>
    </xf>
    <xf numFmtId="196" fontId="9" fillId="3" borderId="3" xfId="5" applyNumberFormat="1" applyFont="1" applyFill="1" applyBorder="1" applyProtection="1">
      <protection locked="0"/>
    </xf>
    <xf numFmtId="196" fontId="10" fillId="36" borderId="23" xfId="16" applyNumberFormat="1" applyFont="1" applyFill="1" applyBorder="1" applyAlignment="1" applyProtection="1">
      <protection locked="0"/>
    </xf>
    <xf numFmtId="196" fontId="9" fillId="36" borderId="3" xfId="1" applyNumberFormat="1" applyFont="1" applyFill="1" applyBorder="1" applyProtection="1">
      <protection locked="0"/>
    </xf>
    <xf numFmtId="196" fontId="9" fillId="0" borderId="3" xfId="1" applyNumberFormat="1" applyFont="1" applyFill="1" applyBorder="1" applyProtection="1">
      <protection locked="0"/>
    </xf>
    <xf numFmtId="196" fontId="10" fillId="36" borderId="23" xfId="1" applyNumberFormat="1" applyFont="1" applyFill="1" applyBorder="1" applyAlignment="1" applyProtection="1">
      <protection locked="0"/>
    </xf>
    <xf numFmtId="196" fontId="9" fillId="3" borderId="23" xfId="5" applyNumberFormat="1" applyFont="1" applyFill="1" applyBorder="1" applyProtection="1">
      <protection locked="0"/>
    </xf>
    <xf numFmtId="196"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70"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2" fontId="25" fillId="37" borderId="0"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72" fontId="25" fillId="37" borderId="29" xfId="20" applyBorder="1"/>
    <xf numFmtId="172" fontId="25" fillId="37" borderId="111" xfId="20" applyBorder="1"/>
    <xf numFmtId="172" fontId="25" fillId="37" borderId="101" xfId="20" applyBorder="1"/>
    <xf numFmtId="172" fontId="25" fillId="37"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4"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72" fontId="25" fillId="37"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6" borderId="117" xfId="0" applyFont="1" applyFill="1" applyBorder="1" applyAlignment="1">
      <alignment vertical="center" wrapText="1"/>
    </xf>
    <xf numFmtId="196"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6" xfId="0" applyFont="1" applyFill="1" applyBorder="1" applyAlignment="1">
      <alignment horizontal="left" vertical="center" wrapText="1"/>
    </xf>
    <xf numFmtId="0" fontId="6" fillId="36" borderId="99" xfId="0" applyFont="1" applyFill="1" applyBorder="1" applyAlignment="1">
      <alignment horizontal="left" vertical="center" wrapText="1"/>
    </xf>
    <xf numFmtId="0" fontId="6" fillId="36"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7" fillId="0" borderId="116" xfId="0" applyFont="1" applyFill="1" applyBorder="1" applyAlignment="1">
      <alignment horizontal="right" vertical="center" wrapText="1"/>
    </xf>
    <xf numFmtId="0" fontId="107"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6" xfId="0" applyFont="1" applyBorder="1" applyAlignment="1">
      <alignment horizontal="center" vertical="center" wrapText="1"/>
    </xf>
    <xf numFmtId="3" fontId="20" fillId="36" borderId="99" xfId="0" applyNumberFormat="1" applyFont="1" applyFill="1" applyBorder="1" applyAlignment="1">
      <alignment vertical="center" wrapText="1"/>
    </xf>
    <xf numFmtId="3" fontId="20" fillId="36"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7"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1"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7"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19" fillId="0" borderId="116" xfId="0" applyFont="1" applyFill="1" applyBorder="1" applyAlignment="1">
      <alignment horizontal="center" vertical="center" wrapText="1"/>
    </xf>
    <xf numFmtId="0" fontId="110" fillId="78" borderId="100" xfId="21412" applyFont="1" applyFill="1" applyBorder="1" applyAlignment="1" applyProtection="1">
      <alignment vertical="center" wrapText="1"/>
      <protection locked="0"/>
    </xf>
    <xf numFmtId="0" fontId="111" fillId="70" borderId="94" xfId="21412" applyFont="1" applyFill="1" applyBorder="1" applyAlignment="1" applyProtection="1">
      <alignment horizontal="center" vertical="center"/>
      <protection locked="0"/>
    </xf>
    <xf numFmtId="0" fontId="110"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vertical="center"/>
      <protection locked="0"/>
    </xf>
    <xf numFmtId="0" fontId="112" fillId="70" borderId="94" xfId="21412" applyFont="1" applyFill="1" applyBorder="1" applyAlignment="1" applyProtection="1">
      <alignment horizontal="center" vertical="center"/>
      <protection locked="0"/>
    </xf>
    <xf numFmtId="0" fontId="112" fillId="3" borderId="94" xfId="21412" applyFont="1" applyFill="1" applyBorder="1" applyAlignment="1" applyProtection="1">
      <alignment horizontal="center" vertical="center"/>
      <protection locked="0"/>
    </xf>
    <xf numFmtId="0" fontId="112" fillId="0" borderId="94" xfId="21412" applyFont="1" applyFill="1" applyBorder="1" applyAlignment="1" applyProtection="1">
      <alignment horizontal="center" vertical="center"/>
      <protection locked="0"/>
    </xf>
    <xf numFmtId="0" fontId="113"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horizontal="center" vertical="center"/>
      <protection locked="0"/>
    </xf>
    <xf numFmtId="0" fontId="61" fillId="78" borderId="100" xfId="21412" applyFont="1" applyFill="1" applyBorder="1" applyAlignment="1" applyProtection="1">
      <alignment vertical="center"/>
      <protection locked="0"/>
    </xf>
    <xf numFmtId="0" fontId="112" fillId="70" borderId="99" xfId="21412" applyFont="1" applyFill="1" applyBorder="1" applyAlignment="1" applyProtection="1">
      <alignment horizontal="center" vertical="center"/>
      <protection locked="0"/>
    </xf>
    <xf numFmtId="0" fontId="35" fillId="70" borderId="99" xfId="21412" applyFont="1" applyFill="1" applyBorder="1" applyAlignment="1" applyProtection="1">
      <alignment horizontal="center" vertical="center"/>
      <protection locked="0"/>
    </xf>
    <xf numFmtId="0" fontId="61" fillId="78" borderId="98" xfId="21412" applyFont="1" applyFill="1" applyBorder="1" applyAlignment="1" applyProtection="1">
      <alignment vertical="center"/>
      <protection locked="0"/>
    </xf>
    <xf numFmtId="0" fontId="111" fillId="0" borderId="98" xfId="21412" applyFont="1" applyFill="1" applyBorder="1" applyAlignment="1" applyProtection="1">
      <alignment horizontal="left" vertical="center" wrapText="1"/>
      <protection locked="0"/>
    </xf>
    <xf numFmtId="167" fontId="111" fillId="0" borderId="99" xfId="948" applyNumberFormat="1" applyFont="1" applyFill="1" applyBorder="1" applyAlignment="1" applyProtection="1">
      <alignment horizontal="right" vertical="center"/>
      <protection locked="0"/>
    </xf>
    <xf numFmtId="0" fontId="110" fillId="79" borderId="98" xfId="21412" applyFont="1" applyFill="1" applyBorder="1" applyAlignment="1" applyProtection="1">
      <alignment vertical="top" wrapText="1"/>
      <protection locked="0"/>
    </xf>
    <xf numFmtId="167" fontId="111" fillId="79" borderId="99" xfId="948" applyNumberFormat="1" applyFont="1" applyFill="1" applyBorder="1" applyAlignment="1" applyProtection="1">
      <alignment horizontal="right" vertical="center"/>
    </xf>
    <xf numFmtId="167" fontId="61" fillId="78" borderId="98" xfId="948" applyNumberFormat="1" applyFont="1" applyFill="1" applyBorder="1" applyAlignment="1" applyProtection="1">
      <alignment horizontal="right" vertical="center"/>
      <protection locked="0"/>
    </xf>
    <xf numFmtId="0" fontId="111" fillId="70" borderId="98" xfId="21412" applyFont="1" applyFill="1" applyBorder="1" applyAlignment="1" applyProtection="1">
      <alignment vertical="center" wrapText="1"/>
      <protection locked="0"/>
    </xf>
    <xf numFmtId="0" fontId="111" fillId="70" borderId="98" xfId="21412" applyFont="1" applyFill="1" applyBorder="1" applyAlignment="1" applyProtection="1">
      <alignment horizontal="left" vertical="center" wrapText="1"/>
      <protection locked="0"/>
    </xf>
    <xf numFmtId="0" fontId="111" fillId="0" borderId="98" xfId="21412" applyFont="1" applyFill="1" applyBorder="1" applyAlignment="1" applyProtection="1">
      <alignment vertical="center" wrapText="1"/>
      <protection locked="0"/>
    </xf>
    <xf numFmtId="0" fontId="111" fillId="3" borderId="98" xfId="21412" applyFont="1" applyFill="1" applyBorder="1" applyAlignment="1" applyProtection="1">
      <alignment horizontal="left" vertical="center" wrapText="1"/>
      <protection locked="0"/>
    </xf>
    <xf numFmtId="0" fontId="110" fillId="79" borderId="98" xfId="21412" applyFont="1" applyFill="1" applyBorder="1" applyAlignment="1" applyProtection="1">
      <alignment vertical="center" wrapText="1"/>
      <protection locked="0"/>
    </xf>
    <xf numFmtId="167" fontId="110" fillId="78" borderId="98" xfId="948" applyNumberFormat="1" applyFont="1" applyFill="1" applyBorder="1" applyAlignment="1" applyProtection="1">
      <alignment horizontal="right" vertical="center"/>
      <protection locked="0"/>
    </xf>
    <xf numFmtId="167" fontId="111" fillId="3" borderId="99" xfId="948" applyNumberFormat="1" applyFont="1" applyFill="1" applyBorder="1" applyAlignment="1" applyProtection="1">
      <alignment horizontal="right" vertical="center"/>
      <protection locked="0"/>
    </xf>
    <xf numFmtId="10" fontId="107" fillId="0"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0" fillId="36" borderId="100"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6"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7" fontId="4" fillId="0" borderId="99" xfId="7" applyNumberFormat="1" applyFont="1" applyBorder="1"/>
    <xf numFmtId="167" fontId="4" fillId="0" borderId="114" xfId="7" applyNumberFormat="1" applyFont="1" applyBorder="1"/>
    <xf numFmtId="0" fontId="14" fillId="0" borderId="99" xfId="0" applyFont="1" applyBorder="1" applyAlignment="1">
      <alignment horizontal="left" wrapText="1" indent="2"/>
    </xf>
    <xf numFmtId="172" fontId="25" fillId="37" borderId="99" xfId="20" applyBorder="1"/>
    <xf numFmtId="167"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7" fontId="6" fillId="0" borderId="114" xfId="7" applyNumberFormat="1" applyFont="1" applyBorder="1"/>
    <xf numFmtId="0" fontId="3" fillId="3" borderId="63"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2" xfId="7" applyNumberFormat="1" applyFont="1" applyFill="1" applyBorder="1"/>
    <xf numFmtId="167"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2" fontId="25" fillId="37"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4" fillId="0" borderId="86" xfId="0" applyFont="1" applyFill="1" applyBorder="1" applyAlignment="1">
      <alignment horizontal="left" vertical="center"/>
    </xf>
    <xf numFmtId="0" fontId="104" fillId="0" borderId="84" xfId="0" applyFont="1" applyFill="1" applyBorder="1" applyAlignment="1">
      <alignment vertical="center" wrapText="1"/>
    </xf>
    <xf numFmtId="0" fontId="104" fillId="0" borderId="84"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30" xfId="0" applyNumberFormat="1" applyFont="1" applyFill="1" applyBorder="1" applyAlignment="1">
      <alignment horizontal="left" vertical="center" wrapText="1"/>
    </xf>
    <xf numFmtId="0" fontId="123" fillId="0" borderId="0" xfId="0" applyFont="1"/>
    <xf numFmtId="49" fontId="104" fillId="0" borderId="99"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8" fillId="3" borderId="99" xfId="21414" applyFont="1" applyFill="1" applyBorder="1" applyAlignment="1">
      <alignment horizontal="left" vertical="center" wrapText="1"/>
    </xf>
    <xf numFmtId="0" fontId="129" fillId="0" borderId="99" xfId="21414" applyFont="1" applyFill="1" applyBorder="1" applyAlignment="1">
      <alignment horizontal="left" vertical="center" wrapText="1" indent="1"/>
    </xf>
    <xf numFmtId="0" fontId="130" fillId="3" borderId="99" xfId="21414" applyFont="1" applyFill="1" applyBorder="1" applyAlignment="1">
      <alignment horizontal="left" vertical="center" wrapText="1"/>
    </xf>
    <xf numFmtId="0" fontId="129" fillId="3" borderId="99" xfId="21414" applyFont="1" applyFill="1" applyBorder="1" applyAlignment="1">
      <alignment horizontal="left" vertical="center" wrapText="1" indent="1"/>
    </xf>
    <xf numFmtId="0" fontId="128" fillId="0" borderId="137" xfId="0" applyFont="1" applyFill="1" applyBorder="1" applyAlignment="1">
      <alignment horizontal="left" vertical="center" wrapText="1"/>
    </xf>
    <xf numFmtId="0" fontId="130" fillId="0" borderId="137" xfId="0" applyFont="1" applyFill="1" applyBorder="1" applyAlignment="1">
      <alignment horizontal="left" vertical="center" wrapText="1"/>
    </xf>
    <xf numFmtId="0" fontId="131" fillId="3"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30" fillId="3" borderId="138" xfId="0" applyFont="1" applyFill="1" applyBorder="1" applyAlignment="1">
      <alignment horizontal="left" vertical="center" wrapText="1"/>
    </xf>
    <xf numFmtId="0" fontId="131" fillId="0" borderId="137" xfId="0" applyFont="1" applyFill="1" applyBorder="1" applyAlignment="1">
      <alignment horizontal="left" vertical="center" wrapText="1" indent="1"/>
    </xf>
    <xf numFmtId="0" fontId="131" fillId="0" borderId="99" xfId="21414" applyFont="1" applyFill="1" applyBorder="1" applyAlignment="1">
      <alignment horizontal="left" vertical="center" wrapText="1" indent="1"/>
    </xf>
    <xf numFmtId="0" fontId="130" fillId="0" borderId="99" xfId="21414" applyFont="1" applyFill="1" applyBorder="1" applyAlignment="1">
      <alignment horizontal="left" vertical="center" wrapText="1"/>
    </xf>
    <xf numFmtId="0" fontId="132" fillId="0" borderId="99" xfId="21414" applyFont="1" applyFill="1" applyBorder="1" applyAlignment="1">
      <alignment horizontal="center" vertical="center" wrapText="1"/>
    </xf>
    <xf numFmtId="0" fontId="130" fillId="3" borderId="139" xfId="0" applyFont="1" applyFill="1" applyBorder="1" applyAlignment="1">
      <alignment horizontal="left" vertical="center" wrapText="1"/>
    </xf>
    <xf numFmtId="0" fontId="129" fillId="3" borderId="140" xfId="21414" applyFont="1" applyFill="1" applyBorder="1" applyAlignment="1">
      <alignment horizontal="left" vertical="center" wrapText="1" indent="1"/>
    </xf>
    <xf numFmtId="0" fontId="129" fillId="3" borderId="137" xfId="0" applyFont="1" applyFill="1" applyBorder="1" applyAlignment="1">
      <alignment horizontal="left" vertical="center" wrapText="1" indent="1"/>
    </xf>
    <xf numFmtId="0" fontId="129" fillId="0" borderId="140"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29" fillId="0" borderId="137" xfId="0" applyFont="1" applyBorder="1" applyAlignment="1">
      <alignment horizontal="left" vertical="center" wrapText="1" indent="1"/>
    </xf>
    <xf numFmtId="0" fontId="129" fillId="0" borderId="138" xfId="0" applyFont="1" applyBorder="1" applyAlignment="1">
      <alignment horizontal="left" vertical="center" wrapText="1" indent="1"/>
    </xf>
    <xf numFmtId="0" fontId="130" fillId="0" borderId="140" xfId="21414" applyFont="1" applyFill="1" applyBorder="1" applyAlignment="1">
      <alignment horizontal="left" vertical="center" wrapText="1"/>
    </xf>
    <xf numFmtId="0" fontId="130" fillId="3" borderId="140" xfId="21414" applyFont="1" applyFill="1" applyBorder="1" applyAlignment="1">
      <alignment horizontal="left" vertical="center" wrapText="1"/>
    </xf>
    <xf numFmtId="0" fontId="132" fillId="0" borderId="140" xfId="21414" applyFont="1" applyFill="1" applyBorder="1" applyAlignment="1">
      <alignment horizontal="center" vertical="center" wrapText="1"/>
    </xf>
    <xf numFmtId="0" fontId="130" fillId="0" borderId="140" xfId="21414" applyFont="1" applyBorder="1" applyAlignment="1">
      <alignment horizontal="left" vertical="center" wrapText="1"/>
    </xf>
    <xf numFmtId="0" fontId="129" fillId="0" borderId="137" xfId="0" applyFont="1" applyFill="1" applyBorder="1" applyAlignment="1">
      <alignment horizontal="left" vertical="center" wrapText="1" indent="1"/>
    </xf>
    <xf numFmtId="0" fontId="133" fillId="0" borderId="140" xfId="0" applyFont="1" applyBorder="1" applyAlignment="1">
      <alignment horizontal="left"/>
    </xf>
    <xf numFmtId="0" fontId="130"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0" fillId="0" borderId="145" xfId="0" applyFont="1" applyFill="1" applyBorder="1" applyAlignment="1">
      <alignment horizontal="justify" vertical="center" wrapText="1"/>
    </xf>
    <xf numFmtId="0" fontId="129" fillId="0" borderId="139" xfId="0" applyFont="1" applyFill="1" applyBorder="1" applyAlignment="1">
      <alignment horizontal="left" vertical="center" wrapText="1" indent="1"/>
    </xf>
    <xf numFmtId="0" fontId="129" fillId="0" borderId="138" xfId="0" applyFont="1" applyFill="1" applyBorder="1" applyAlignment="1">
      <alignment horizontal="left" vertical="center" wrapText="1" indent="1"/>
    </xf>
    <xf numFmtId="0" fontId="130" fillId="0" borderId="137" xfId="0" applyFont="1" applyFill="1" applyBorder="1" applyAlignment="1">
      <alignment horizontal="justify" vertical="center" wrapText="1"/>
    </xf>
    <xf numFmtId="0" fontId="128" fillId="0" borderId="137" xfId="0" applyFont="1" applyFill="1" applyBorder="1" applyAlignment="1">
      <alignment horizontal="justify" vertical="center" wrapText="1"/>
    </xf>
    <xf numFmtId="0" fontId="130" fillId="3" borderId="137" xfId="0" applyFont="1" applyFill="1" applyBorder="1" applyAlignment="1">
      <alignment horizontal="justify" vertical="center" wrapText="1"/>
    </xf>
    <xf numFmtId="0" fontId="130" fillId="0" borderId="138" xfId="0" applyFont="1" applyFill="1" applyBorder="1" applyAlignment="1">
      <alignment horizontal="justify" vertical="center" wrapText="1"/>
    </xf>
    <xf numFmtId="0" fontId="130" fillId="0" borderId="139" xfId="0" applyFont="1" applyFill="1" applyBorder="1" applyAlignment="1">
      <alignment horizontal="justify" vertical="center" wrapText="1"/>
    </xf>
    <xf numFmtId="0" fontId="130" fillId="0" borderId="140" xfId="21414" applyFont="1" applyFill="1" applyBorder="1" applyAlignment="1">
      <alignment horizontal="justify" vertical="center" wrapText="1"/>
    </xf>
    <xf numFmtId="0" fontId="131" fillId="0" borderId="131" xfId="0" applyFont="1" applyFill="1" applyBorder="1" applyAlignment="1">
      <alignment horizontal="left" vertical="center" wrapText="1" indent="1"/>
    </xf>
    <xf numFmtId="0" fontId="128" fillId="0" borderId="137" xfId="0" applyFont="1" applyFill="1" applyBorder="1" applyAlignment="1">
      <alignment vertical="center" wrapText="1"/>
    </xf>
    <xf numFmtId="0" fontId="130" fillId="0" borderId="137" xfId="0" applyFont="1" applyFill="1" applyBorder="1" applyAlignment="1">
      <alignment vertical="center" wrapText="1"/>
    </xf>
    <xf numFmtId="0" fontId="130"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4" fillId="0" borderId="140" xfId="0" applyFont="1" applyFill="1" applyBorder="1" applyAlignment="1" applyProtection="1">
      <alignment horizontal="left" vertical="center" indent="1"/>
      <protection locked="0"/>
    </xf>
    <xf numFmtId="0" fontId="135" fillId="0" borderId="140" xfId="0" applyFont="1" applyFill="1" applyBorder="1" applyAlignment="1" applyProtection="1">
      <alignment horizontal="left" vertical="center" indent="3"/>
      <protection locked="0"/>
    </xf>
    <xf numFmtId="0" fontId="136"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4"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0" fontId="0" fillId="0" borderId="144" xfId="0" applyBorder="1" applyAlignment="1">
      <alignment horizontal="center"/>
    </xf>
    <xf numFmtId="0" fontId="129" fillId="0" borderId="144" xfId="21414" applyFont="1" applyFill="1" applyBorder="1" applyAlignment="1">
      <alignment horizontal="left" vertical="center" wrapText="1" indent="1"/>
    </xf>
    <xf numFmtId="0" fontId="129" fillId="3" borderId="140" xfId="0" applyFont="1" applyFill="1" applyBorder="1" applyAlignment="1">
      <alignment horizontal="left" vertical="center" wrapText="1" indent="1"/>
    </xf>
    <xf numFmtId="170" fontId="22" fillId="0" borderId="140" xfId="0" applyNumberFormat="1" applyFont="1" applyBorder="1" applyAlignment="1">
      <alignment horizontal="center"/>
    </xf>
    <xf numFmtId="0" fontId="130" fillId="0" borderId="140" xfId="0" applyFont="1" applyBorder="1" applyAlignment="1">
      <alignment horizontal="left" vertical="center" wrapText="1"/>
    </xf>
    <xf numFmtId="0" fontId="22" fillId="0" borderId="140" xfId="0" applyFont="1" applyBorder="1"/>
    <xf numFmtId="0" fontId="129" fillId="0" borderId="140" xfId="0" applyFont="1" applyBorder="1" applyAlignment="1">
      <alignment horizontal="left" vertical="center" wrapText="1" indent="1"/>
    </xf>
    <xf numFmtId="0" fontId="129" fillId="0" borderId="140" xfId="0"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0" fontId="131" fillId="0" borderId="140" xfId="0" applyFont="1" applyFill="1" applyBorder="1" applyAlignment="1">
      <alignment horizontal="left" vertical="center" wrapText="1" indent="1"/>
    </xf>
    <xf numFmtId="170" fontId="22" fillId="0" borderId="140" xfId="0" applyNumberFormat="1" applyFont="1" applyFill="1" applyBorder="1" applyAlignment="1">
      <alignment horizontal="center"/>
    </xf>
    <xf numFmtId="170" fontId="21" fillId="0" borderId="56" xfId="0" applyNumberFormat="1" applyFont="1" applyFill="1" applyBorder="1" applyAlignment="1">
      <alignment horizontal="center"/>
    </xf>
    <xf numFmtId="170" fontId="17" fillId="0" borderId="58" xfId="0" applyNumberFormat="1" applyFont="1" applyFill="1" applyBorder="1" applyAlignment="1">
      <alignment horizontal="center"/>
    </xf>
    <xf numFmtId="0" fontId="118" fillId="0" borderId="140" xfId="0" applyFont="1" applyBorder="1"/>
    <xf numFmtId="49" fontId="120" fillId="0" borderId="140" xfId="5" applyNumberFormat="1" applyFont="1" applyFill="1" applyBorder="1" applyAlignment="1" applyProtection="1">
      <alignment horizontal="right" vertical="center"/>
      <protection locked="0"/>
    </xf>
    <xf numFmtId="0" fontId="119" fillId="3" borderId="140" xfId="13" applyFont="1" applyFill="1" applyBorder="1" applyAlignment="1" applyProtection="1">
      <alignment horizontal="left" vertical="center" wrapText="1"/>
      <protection locked="0"/>
    </xf>
    <xf numFmtId="49" fontId="119" fillId="3" borderId="140" xfId="5" applyNumberFormat="1" applyFont="1" applyFill="1" applyBorder="1" applyAlignment="1" applyProtection="1">
      <alignment horizontal="right" vertical="center"/>
      <protection locked="0"/>
    </xf>
    <xf numFmtId="0" fontId="119" fillId="0" borderId="140" xfId="13" applyFont="1" applyFill="1" applyBorder="1" applyAlignment="1" applyProtection="1">
      <alignment horizontal="left" vertical="center" wrapText="1"/>
      <protection locked="0"/>
    </xf>
    <xf numFmtId="49" fontId="119" fillId="0"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0" fontId="114" fillId="0" borderId="148" xfId="0" applyFont="1" applyBorder="1"/>
    <xf numFmtId="0" fontId="114" fillId="0" borderId="148" xfId="0" applyFont="1" applyFill="1" applyBorder="1"/>
    <xf numFmtId="0" fontId="114" fillId="0" borderId="148" xfId="0" applyFont="1" applyBorder="1" applyAlignment="1">
      <alignment horizontal="left" indent="8"/>
    </xf>
    <xf numFmtId="0" fontId="114" fillId="0" borderId="148" xfId="0" applyFont="1" applyBorder="1" applyAlignment="1">
      <alignment wrapText="1"/>
    </xf>
    <xf numFmtId="0" fontId="117" fillId="0" borderId="148" xfId="0" applyFont="1" applyBorder="1"/>
    <xf numFmtId="49" fontId="120" fillId="0" borderId="148" xfId="5" applyNumberFormat="1" applyFont="1" applyFill="1" applyBorder="1" applyAlignment="1" applyProtection="1">
      <alignment horizontal="right" vertical="center" wrapText="1"/>
      <protection locked="0"/>
    </xf>
    <xf numFmtId="49" fontId="119" fillId="3" borderId="148" xfId="5" applyNumberFormat="1" applyFont="1" applyFill="1" applyBorder="1" applyAlignment="1" applyProtection="1">
      <alignment horizontal="right" vertical="center" wrapText="1"/>
      <protection locked="0"/>
    </xf>
    <xf numFmtId="49" fontId="119" fillId="0" borderId="148" xfId="5" applyNumberFormat="1" applyFont="1" applyFill="1" applyBorder="1" applyAlignment="1" applyProtection="1">
      <alignment horizontal="right" vertical="center" wrapText="1"/>
      <protection locked="0"/>
    </xf>
    <xf numFmtId="0" fontId="114" fillId="0" borderId="148" xfId="0" applyFont="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4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8" xfId="0" applyFont="1" applyFill="1" applyBorder="1"/>
    <xf numFmtId="0" fontId="114" fillId="0" borderId="148" xfId="0" applyNumberFormat="1" applyFont="1" applyFill="1" applyBorder="1" applyAlignment="1">
      <alignment horizontal="left" vertical="center" wrapText="1"/>
    </xf>
    <xf numFmtId="0" fontId="117" fillId="0" borderId="148" xfId="0" applyFont="1" applyFill="1" applyBorder="1" applyAlignment="1">
      <alignment horizontal="left" wrapText="1" indent="1"/>
    </xf>
    <xf numFmtId="0" fontId="117" fillId="0" borderId="148" xfId="0" applyFont="1" applyFill="1" applyBorder="1" applyAlignment="1">
      <alignment horizontal="left" vertical="center" indent="1"/>
    </xf>
    <xf numFmtId="0" fontId="114" fillId="0" borderId="148" xfId="0" applyFont="1" applyFill="1" applyBorder="1" applyAlignment="1">
      <alignment horizontal="left" wrapText="1" indent="1"/>
    </xf>
    <xf numFmtId="0" fontId="114" fillId="0" borderId="148" xfId="0" applyFont="1" applyFill="1" applyBorder="1" applyAlignment="1">
      <alignment horizontal="left" indent="1"/>
    </xf>
    <xf numFmtId="0" fontId="114" fillId="0" borderId="148" xfId="0" applyFont="1" applyFill="1" applyBorder="1" applyAlignment="1">
      <alignment horizontal="left" wrapText="1" indent="4"/>
    </xf>
    <xf numFmtId="0" fontId="114" fillId="0" borderId="148" xfId="0" applyNumberFormat="1" applyFont="1" applyFill="1" applyBorder="1" applyAlignment="1">
      <alignment horizontal="left" indent="3"/>
    </xf>
    <xf numFmtId="0" fontId="117" fillId="0" borderId="148" xfId="0" applyFont="1" applyFill="1" applyBorder="1" applyAlignment="1">
      <alignment horizontal="left" indent="1"/>
    </xf>
    <xf numFmtId="0" fontId="118" fillId="0" borderId="148" xfId="0" applyFont="1" applyFill="1" applyBorder="1" applyAlignment="1">
      <alignment horizontal="center" vertical="center" wrapText="1"/>
    </xf>
    <xf numFmtId="0" fontId="114" fillId="80" borderId="148" xfId="0" applyFont="1" applyFill="1" applyBorder="1"/>
    <xf numFmtId="0" fontId="117" fillId="0" borderId="7" xfId="0" applyFont="1" applyBorder="1"/>
    <xf numFmtId="0" fontId="114" fillId="0" borderId="148" xfId="0" applyFont="1" applyFill="1" applyBorder="1" applyAlignment="1">
      <alignment horizontal="left" wrapText="1" indent="2"/>
    </xf>
    <xf numFmtId="0" fontId="114" fillId="0" borderId="148" xfId="0" applyFont="1" applyFill="1" applyBorder="1" applyAlignment="1">
      <alignment horizontal="left" wrapText="1"/>
    </xf>
    <xf numFmtId="0" fontId="114" fillId="0" borderId="0" xfId="0" applyFont="1" applyBorder="1"/>
    <xf numFmtId="0" fontId="117" fillId="84" borderId="148" xfId="0" applyFont="1" applyFill="1" applyBorder="1"/>
    <xf numFmtId="0" fontId="114" fillId="0" borderId="148" xfId="0" applyFont="1" applyBorder="1" applyAlignment="1">
      <alignment horizontal="left" indent="1"/>
    </xf>
    <xf numFmtId="0" fontId="114" fillId="0" borderId="148" xfId="0" applyFont="1" applyBorder="1" applyAlignment="1">
      <alignment horizontal="center"/>
    </xf>
    <xf numFmtId="0" fontId="114" fillId="0" borderId="0" xfId="0" applyFont="1" applyBorder="1" applyAlignment="1">
      <alignment horizontal="center" vertical="center"/>
    </xf>
    <xf numFmtId="0" fontId="114" fillId="0" borderId="148"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50"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0" xfId="0" applyFont="1" applyFill="1"/>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6" xfId="0" applyNumberFormat="1" applyFont="1" applyFill="1" applyBorder="1" applyAlignment="1">
      <alignment horizontal="left" wrapText="1" indent="1"/>
    </xf>
    <xf numFmtId="0" fontId="114" fillId="0" borderId="157" xfId="0" applyNumberFormat="1" applyFont="1" applyFill="1" applyBorder="1" applyAlignment="1">
      <alignment horizontal="left" wrapText="1" indent="1"/>
    </xf>
    <xf numFmtId="49" fontId="114" fillId="0" borderId="157"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2"/>
    </xf>
    <xf numFmtId="49" fontId="114" fillId="0" borderId="157" xfId="0" applyNumberFormat="1" applyFont="1" applyBorder="1" applyAlignment="1">
      <alignment horizontal="left" wrapText="1" indent="2"/>
    </xf>
    <xf numFmtId="49" fontId="114" fillId="0" borderId="156" xfId="0" applyNumberFormat="1" applyFont="1" applyFill="1" applyBorder="1" applyAlignment="1">
      <alignment horizontal="left" vertical="top" wrapText="1" indent="2"/>
    </xf>
    <xf numFmtId="49" fontId="114" fillId="0" borderId="156" xfId="0" applyNumberFormat="1" applyFont="1" applyFill="1" applyBorder="1" applyAlignment="1">
      <alignment horizontal="left" indent="1"/>
    </xf>
    <xf numFmtId="0" fontId="114" fillId="0" borderId="157" xfId="0" applyNumberFormat="1" applyFont="1" applyBorder="1" applyAlignment="1">
      <alignment horizontal="left" indent="1"/>
    </xf>
    <xf numFmtId="49" fontId="114" fillId="0" borderId="157" xfId="0" applyNumberFormat="1" applyFont="1" applyBorder="1" applyAlignment="1">
      <alignment horizontal="left" indent="1"/>
    </xf>
    <xf numFmtId="49" fontId="114" fillId="0" borderId="156" xfId="0" applyNumberFormat="1" applyFont="1" applyFill="1" applyBorder="1" applyAlignment="1">
      <alignment horizontal="left" indent="3"/>
    </xf>
    <xf numFmtId="49" fontId="114" fillId="0" borderId="157" xfId="0" applyNumberFormat="1" applyFont="1" applyBorder="1" applyAlignment="1">
      <alignment horizontal="left" indent="3"/>
    </xf>
    <xf numFmtId="0" fontId="114" fillId="0" borderId="157" xfId="0" applyFont="1" applyBorder="1" applyAlignment="1">
      <alignment horizontal="left" indent="2"/>
    </xf>
    <xf numFmtId="0" fontId="114" fillId="0" borderId="156" xfId="0" applyFont="1" applyBorder="1" applyAlignment="1">
      <alignment horizontal="left" indent="2"/>
    </xf>
    <xf numFmtId="0" fontId="114" fillId="0" borderId="157" xfId="0" applyFont="1" applyBorder="1" applyAlignment="1">
      <alignment horizontal="left" indent="1"/>
    </xf>
    <xf numFmtId="0" fontId="114" fillId="0" borderId="156"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8"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xf numFmtId="0" fontId="117" fillId="0" borderId="14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5" xfId="0" applyNumberFormat="1" applyFont="1" applyFill="1" applyBorder="1" applyAlignment="1">
      <alignment horizontal="left" vertical="center" wrapText="1" indent="1" readingOrder="1"/>
    </xf>
    <xf numFmtId="0" fontId="119" fillId="0" borderId="148" xfId="0" applyFont="1" applyBorder="1" applyAlignment="1">
      <alignment horizontal="left" indent="3"/>
    </xf>
    <xf numFmtId="0" fontId="117" fillId="0" borderId="148" xfId="0" applyNumberFormat="1" applyFont="1" applyFill="1" applyBorder="1" applyAlignment="1">
      <alignment vertical="center" wrapText="1" readingOrder="1"/>
    </xf>
    <xf numFmtId="0" fontId="119" fillId="0" borderId="148" xfId="0" applyFont="1" applyFill="1" applyBorder="1" applyAlignment="1">
      <alignment horizontal="left" indent="2"/>
    </xf>
    <xf numFmtId="0" fontId="114" fillId="0" borderId="136" xfId="0" applyNumberFormat="1" applyFont="1" applyFill="1" applyBorder="1" applyAlignment="1">
      <alignment vertical="center" wrapText="1" readingOrder="1"/>
    </xf>
    <xf numFmtId="0" fontId="119" fillId="0" borderId="149" xfId="0" applyFont="1" applyBorder="1" applyAlignment="1">
      <alignment horizontal="left" indent="2"/>
    </xf>
    <xf numFmtId="0" fontId="114" fillId="0" borderId="135" xfId="0" applyNumberFormat="1" applyFont="1" applyFill="1" applyBorder="1" applyAlignment="1">
      <alignment vertical="center" wrapText="1" readingOrder="1"/>
    </xf>
    <xf numFmtId="0" fontId="119" fillId="0" borderId="148" xfId="0" applyFont="1" applyBorder="1" applyAlignment="1">
      <alignment horizontal="left" indent="2"/>
    </xf>
    <xf numFmtId="0" fontId="114" fillId="0" borderId="134" xfId="0" applyNumberFormat="1" applyFont="1" applyFill="1" applyBorder="1" applyAlignment="1">
      <alignment vertical="center" wrapText="1" readingOrder="1"/>
    </xf>
    <xf numFmtId="0" fontId="137" fillId="0" borderId="7" xfId="0" applyFont="1" applyBorder="1"/>
    <xf numFmtId="0" fontId="104" fillId="0" borderId="148" xfId="0" applyFont="1" applyFill="1" applyBorder="1" applyAlignment="1">
      <alignment vertical="center" wrapText="1"/>
    </xf>
    <xf numFmtId="0" fontId="104" fillId="0" borderId="148" xfId="0" applyFont="1" applyBorder="1" applyAlignment="1">
      <alignment horizontal="left" vertical="center" wrapText="1"/>
    </xf>
    <xf numFmtId="0" fontId="104" fillId="0" borderId="148" xfId="0" applyFont="1" applyBorder="1" applyAlignment="1">
      <alignment horizontal="left" indent="2"/>
    </xf>
    <xf numFmtId="0" fontId="104" fillId="0" borderId="148" xfId="0" applyNumberFormat="1" applyFont="1" applyFill="1" applyBorder="1" applyAlignment="1">
      <alignment vertical="center" wrapText="1"/>
    </xf>
    <xf numFmtId="0" fontId="104" fillId="0" borderId="148" xfId="0" applyNumberFormat="1" applyFont="1" applyFill="1" applyBorder="1" applyAlignment="1">
      <alignment horizontal="left" vertical="center" indent="1"/>
    </xf>
    <xf numFmtId="0" fontId="104" fillId="0" borderId="148" xfId="0" applyNumberFormat="1" applyFont="1" applyFill="1" applyBorder="1" applyAlignment="1">
      <alignment horizontal="left" vertical="center" wrapText="1" indent="1"/>
    </xf>
    <xf numFmtId="0" fontId="104" fillId="0" borderId="148" xfId="0" applyNumberFormat="1" applyFont="1" applyFill="1" applyBorder="1" applyAlignment="1">
      <alignment horizontal="right" vertical="center"/>
    </xf>
    <xf numFmtId="49" fontId="104" fillId="0" borderId="148" xfId="0" applyNumberFormat="1" applyFont="1" applyFill="1" applyBorder="1" applyAlignment="1">
      <alignment horizontal="right" vertical="center"/>
    </xf>
    <xf numFmtId="0" fontId="104" fillId="0" borderId="149" xfId="0" applyNumberFormat="1" applyFont="1" applyFill="1" applyBorder="1" applyAlignment="1">
      <alignment horizontal="left" vertical="top" wrapText="1"/>
    </xf>
    <xf numFmtId="49" fontId="104" fillId="0" borderId="148" xfId="0" applyNumberFormat="1" applyFont="1" applyFill="1" applyBorder="1" applyAlignment="1">
      <alignment vertical="top" wrapText="1"/>
    </xf>
    <xf numFmtId="49" fontId="104" fillId="0" borderId="148" xfId="0" applyNumberFormat="1" applyFont="1" applyFill="1" applyBorder="1" applyAlignment="1">
      <alignment horizontal="left" vertical="top" wrapText="1" indent="2"/>
    </xf>
    <xf numFmtId="49" fontId="104" fillId="0" borderId="148" xfId="0" applyNumberFormat="1" applyFont="1" applyFill="1" applyBorder="1" applyAlignment="1">
      <alignment horizontal="left" vertical="center" wrapText="1" indent="3"/>
    </xf>
    <xf numFmtId="49" fontId="104" fillId="0" borderId="148" xfId="0" applyNumberFormat="1" applyFont="1" applyFill="1" applyBorder="1" applyAlignment="1">
      <alignment horizontal="left" wrapText="1" indent="2"/>
    </xf>
    <xf numFmtId="49" fontId="104" fillId="0" borderId="148" xfId="0" applyNumberFormat="1" applyFont="1" applyFill="1" applyBorder="1" applyAlignment="1">
      <alignment horizontal="left" vertical="top" wrapText="1"/>
    </xf>
    <xf numFmtId="49" fontId="104" fillId="0" borderId="148" xfId="0" applyNumberFormat="1" applyFont="1" applyFill="1" applyBorder="1" applyAlignment="1">
      <alignment horizontal="left" wrapText="1" indent="3"/>
    </xf>
    <xf numFmtId="49" fontId="104" fillId="0" borderId="148" xfId="0" applyNumberFormat="1" applyFont="1" applyFill="1" applyBorder="1" applyAlignment="1">
      <alignment vertical="center"/>
    </xf>
    <xf numFmtId="0" fontId="104" fillId="0" borderId="148" xfId="0" applyFont="1" applyFill="1" applyBorder="1" applyAlignment="1">
      <alignment horizontal="left" vertical="center" wrapText="1"/>
    </xf>
    <xf numFmtId="49" fontId="104" fillId="0" borderId="148" xfId="0" applyNumberFormat="1" applyFont="1" applyFill="1" applyBorder="1" applyAlignment="1">
      <alignment horizontal="left" indent="3"/>
    </xf>
    <xf numFmtId="0" fontId="104" fillId="0" borderId="148" xfId="0" applyFont="1" applyBorder="1" applyAlignment="1">
      <alignment horizontal="left" indent="1"/>
    </xf>
    <xf numFmtId="0" fontId="104" fillId="0" borderId="148" xfId="0" applyNumberFormat="1" applyFont="1" applyFill="1" applyBorder="1" applyAlignment="1">
      <alignment horizontal="left" vertical="center" wrapText="1"/>
    </xf>
    <xf numFmtId="0" fontId="104" fillId="0" borderId="148" xfId="0" applyFont="1" applyFill="1" applyBorder="1" applyAlignment="1">
      <alignment horizontal="left" wrapText="1" indent="2"/>
    </xf>
    <xf numFmtId="0" fontId="104" fillId="0" borderId="148" xfId="0" applyFont="1" applyBorder="1" applyAlignment="1">
      <alignment horizontal="left" vertical="top" wrapText="1"/>
    </xf>
    <xf numFmtId="0" fontId="103" fillId="0" borderId="7" xfId="0" applyFont="1" applyBorder="1" applyAlignment="1">
      <alignment wrapText="1"/>
    </xf>
    <xf numFmtId="0" fontId="104" fillId="0" borderId="148" xfId="0" applyFont="1" applyBorder="1" applyAlignment="1">
      <alignment horizontal="left" vertical="top" wrapText="1" indent="2"/>
    </xf>
    <xf numFmtId="0" fontId="104" fillId="0" borderId="148" xfId="0" applyFont="1" applyBorder="1" applyAlignment="1">
      <alignment horizontal="left" wrapText="1"/>
    </xf>
    <xf numFmtId="0" fontId="104" fillId="0" borderId="148" xfId="12672" applyFont="1" applyFill="1" applyBorder="1" applyAlignment="1">
      <alignment horizontal="left" vertical="center" wrapText="1" indent="2"/>
    </xf>
    <xf numFmtId="0" fontId="104" fillId="0" borderId="148" xfId="0" applyFont="1" applyBorder="1" applyAlignment="1">
      <alignment horizontal="left" wrapText="1" indent="2"/>
    </xf>
    <xf numFmtId="0" fontId="104" fillId="0" borderId="148" xfId="0" applyFont="1" applyBorder="1" applyAlignment="1">
      <alignment wrapText="1"/>
    </xf>
    <xf numFmtId="0" fontId="104" fillId="0" borderId="148" xfId="0" applyFont="1" applyBorder="1"/>
    <xf numFmtId="0" fontId="104" fillId="0" borderId="148" xfId="12672" applyFont="1" applyFill="1" applyBorder="1" applyAlignment="1">
      <alignment horizontal="left" vertical="center" wrapText="1"/>
    </xf>
    <xf numFmtId="0" fontId="103" fillId="0" borderId="148" xfId="0" applyFont="1" applyBorder="1" applyAlignment="1">
      <alignment wrapText="1"/>
    </xf>
    <xf numFmtId="0" fontId="104" fillId="0" borderId="150" xfId="0" applyNumberFormat="1" applyFont="1" applyFill="1" applyBorder="1" applyAlignment="1">
      <alignment horizontal="left" vertical="center" wrapText="1"/>
    </xf>
    <xf numFmtId="0" fontId="104" fillId="3" borderId="148" xfId="5" applyNumberFormat="1" applyFont="1" applyFill="1" applyBorder="1" applyAlignment="1" applyProtection="1">
      <alignment horizontal="right" vertical="center"/>
      <protection locked="0"/>
    </xf>
    <xf numFmtId="2" fontId="104" fillId="3" borderId="148" xfId="5" applyNumberFormat="1" applyFont="1" applyFill="1" applyBorder="1" applyAlignment="1" applyProtection="1">
      <alignment horizontal="right" vertical="center"/>
      <protection locked="0"/>
    </xf>
    <xf numFmtId="0" fontId="104" fillId="0" borderId="148" xfId="0" applyNumberFormat="1" applyFont="1" applyFill="1" applyBorder="1" applyAlignment="1">
      <alignment vertical="center"/>
    </xf>
    <xf numFmtId="0" fontId="104" fillId="0" borderId="150" xfId="13" applyFont="1" applyFill="1" applyBorder="1" applyAlignment="1" applyProtection="1">
      <alignment horizontal="left" vertical="top" wrapText="1"/>
      <protection locked="0"/>
    </xf>
    <xf numFmtId="0" fontId="104" fillId="0" borderId="151" xfId="13" applyFont="1" applyFill="1" applyBorder="1" applyAlignment="1" applyProtection="1">
      <alignment horizontal="left" vertical="top" wrapText="1"/>
      <protection locked="0"/>
    </xf>
    <xf numFmtId="0" fontId="104" fillId="0" borderId="149"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9" xfId="0" applyFont="1" applyBorder="1" applyAlignment="1">
      <alignment horizontal="left" indent="2"/>
    </xf>
    <xf numFmtId="0" fontId="104" fillId="0" borderId="136" xfId="0" applyNumberFormat="1" applyFont="1" applyFill="1" applyBorder="1" applyAlignment="1">
      <alignment horizontal="left" vertical="center" wrapText="1" readingOrder="1"/>
    </xf>
    <xf numFmtId="0" fontId="104" fillId="0" borderId="148" xfId="0" applyNumberFormat="1" applyFont="1" applyFill="1" applyBorder="1" applyAlignment="1">
      <alignment horizontal="left" vertical="center" wrapText="1" readingOrder="1"/>
    </xf>
    <xf numFmtId="170" fontId="18" fillId="85" borderId="57" xfId="0" applyNumberFormat="1" applyFont="1" applyFill="1" applyBorder="1" applyAlignment="1">
      <alignment horizontal="center"/>
    </xf>
    <xf numFmtId="0" fontId="2" fillId="0" borderId="16" xfId="0" applyNumberFormat="1" applyFont="1" applyFill="1" applyBorder="1" applyAlignment="1">
      <alignment horizontal="left" vertical="center" wrapText="1" indent="1"/>
    </xf>
    <xf numFmtId="172" fontId="25" fillId="37" borderId="63" xfId="20" applyBorder="1"/>
    <xf numFmtId="0" fontId="11" fillId="0" borderId="99" xfId="17" applyFill="1" applyBorder="1" applyAlignment="1" applyProtection="1">
      <alignment horizontal="left" vertical="top" wrapText="1"/>
    </xf>
    <xf numFmtId="0" fontId="7" fillId="83" borderId="148"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4" fillId="0" borderId="0" xfId="0" applyFont="1" applyFill="1" applyBorder="1" applyAlignment="1">
      <alignment wrapText="1"/>
    </xf>
    <xf numFmtId="43" fontId="143" fillId="0" borderId="0" xfId="7" applyFont="1"/>
    <xf numFmtId="167" fontId="143" fillId="0" borderId="0" xfId="7" applyNumberFormat="1" applyFont="1" applyBorder="1"/>
    <xf numFmtId="43" fontId="118" fillId="0" borderId="148" xfId="7" applyFont="1" applyBorder="1"/>
    <xf numFmtId="167" fontId="115" fillId="0" borderId="0" xfId="7" applyNumberFormat="1" applyFont="1" applyBorder="1"/>
    <xf numFmtId="167" fontId="114" fillId="36" borderId="148" xfId="7" applyNumberFormat="1" applyFont="1" applyFill="1" applyBorder="1"/>
    <xf numFmtId="167" fontId="114" fillId="0" borderId="148" xfId="7" applyNumberFormat="1" applyFont="1" applyFill="1" applyBorder="1"/>
    <xf numFmtId="167" fontId="118" fillId="0" borderId="140" xfId="7" applyNumberFormat="1" applyFont="1" applyFill="1" applyBorder="1" applyAlignment="1">
      <alignment horizontal="center" vertical="center" wrapText="1"/>
    </xf>
    <xf numFmtId="167" fontId="118" fillId="0" borderId="140" xfId="7" applyNumberFormat="1" applyFont="1" applyBorder="1" applyAlignment="1">
      <alignment horizontal="center" vertical="center" wrapText="1"/>
    </xf>
    <xf numFmtId="43" fontId="115" fillId="0" borderId="0" xfId="7" applyFont="1"/>
    <xf numFmtId="167" fontId="118" fillId="0" borderId="140" xfId="7" applyNumberFormat="1" applyFont="1" applyBorder="1"/>
    <xf numFmtId="197" fontId="111" fillId="79" borderId="99" xfId="20961" applyNumberFormat="1" applyFont="1" applyFill="1" applyBorder="1" applyAlignment="1" applyProtection="1">
      <alignment horizontal="right" vertical="center"/>
    </xf>
    <xf numFmtId="43" fontId="4" fillId="36" borderId="24" xfId="7" applyFont="1" applyFill="1" applyBorder="1"/>
    <xf numFmtId="43" fontId="4" fillId="36" borderId="23" xfId="7" applyFont="1" applyFill="1" applyBorder="1"/>
    <xf numFmtId="43" fontId="4" fillId="0" borderId="20" xfId="7" applyFont="1" applyBorder="1" applyAlignment="1"/>
    <xf numFmtId="43" fontId="21" fillId="0" borderId="140" xfId="7" applyFont="1" applyFill="1" applyBorder="1" applyAlignment="1">
      <alignment horizontal="center" vertical="center"/>
    </xf>
    <xf numFmtId="43" fontId="21" fillId="0" borderId="14" xfId="7" applyFont="1" applyFill="1" applyBorder="1" applyAlignment="1">
      <alignment horizontal="center" vertical="center"/>
    </xf>
    <xf numFmtId="43" fontId="18" fillId="0" borderId="13" xfId="7" applyFont="1" applyBorder="1" applyAlignment="1">
      <alignment vertical="center"/>
    </xf>
    <xf numFmtId="43" fontId="21" fillId="0" borderId="13" xfId="7" applyFont="1" applyBorder="1" applyAlignment="1">
      <alignment horizontal="center" vertical="center"/>
    </xf>
    <xf numFmtId="43" fontId="21" fillId="0" borderId="15" xfId="7" applyFont="1" applyBorder="1" applyAlignment="1">
      <alignment horizontal="center" vertical="center"/>
    </xf>
    <xf numFmtId="43" fontId="22" fillId="0" borderId="13" xfId="7" applyFont="1" applyBorder="1" applyAlignment="1">
      <alignment horizontal="center" vertical="center"/>
    </xf>
    <xf numFmtId="43" fontId="22" fillId="0" borderId="12" xfId="7" applyFont="1" applyFill="1" applyBorder="1" applyAlignment="1">
      <alignment horizontal="center" vertical="center"/>
    </xf>
    <xf numFmtId="43" fontId="102" fillId="0" borderId="12" xfId="7" applyFont="1" applyBorder="1" applyAlignment="1">
      <alignment horizontal="center" vertical="center"/>
    </xf>
    <xf numFmtId="43" fontId="18" fillId="0" borderId="12" xfId="7" applyFont="1" applyBorder="1" applyAlignment="1">
      <alignment horizontal="center" vertical="center"/>
    </xf>
    <xf numFmtId="43" fontId="21" fillId="0" borderId="12" xfId="7" applyFont="1" applyBorder="1" applyAlignment="1">
      <alignment horizontal="center" vertical="center"/>
    </xf>
    <xf numFmtId="43" fontId="22" fillId="0" borderId="12" xfId="7" applyFont="1" applyBorder="1" applyAlignment="1">
      <alignment horizontal="center" vertical="center"/>
    </xf>
    <xf numFmtId="43" fontId="21" fillId="0" borderId="30" xfId="7" applyFont="1" applyBorder="1" applyAlignment="1">
      <alignment horizontal="center" vertical="center"/>
    </xf>
    <xf numFmtId="43" fontId="4" fillId="0" borderId="59" xfId="7" applyFont="1" applyFill="1" applyBorder="1" applyAlignment="1">
      <alignment horizontal="center" vertical="center" wrapText="1"/>
    </xf>
    <xf numFmtId="43" fontId="9" fillId="0" borderId="0" xfId="7" applyFont="1" applyFill="1" applyBorder="1" applyAlignment="1" applyProtection="1"/>
    <xf numFmtId="43" fontId="22" fillId="0" borderId="0" xfId="7" applyFont="1"/>
    <xf numFmtId="43" fontId="22" fillId="0" borderId="140" xfId="7" applyFont="1" applyBorder="1" applyAlignment="1">
      <alignment horizontal="center" vertical="center"/>
    </xf>
    <xf numFmtId="43" fontId="21" fillId="0" borderId="140" xfId="7" applyFont="1" applyBorder="1" applyAlignment="1">
      <alignment horizontal="center" vertical="center"/>
    </xf>
    <xf numFmtId="43" fontId="21" fillId="0" borderId="140" xfId="7" applyFont="1" applyBorder="1" applyAlignment="1">
      <alignment horizontal="center"/>
    </xf>
    <xf numFmtId="43" fontId="7" fillId="0" borderId="24" xfId="7" applyFont="1" applyFill="1" applyBorder="1" applyAlignment="1" applyProtection="1">
      <alignment horizontal="right" vertical="center"/>
    </xf>
    <xf numFmtId="43" fontId="6" fillId="36" borderId="114" xfId="7" applyFont="1" applyFill="1" applyBorder="1" applyAlignment="1">
      <alignment horizontal="center" vertical="center" wrapText="1"/>
    </xf>
    <xf numFmtId="43" fontId="107" fillId="0" borderId="114" xfId="7" applyFont="1" applyFill="1" applyBorder="1" applyAlignment="1">
      <alignment horizontal="right" vertical="center" wrapText="1"/>
    </xf>
    <xf numFmtId="43" fontId="6" fillId="36" borderId="114" xfId="7" applyFont="1" applyFill="1" applyBorder="1" applyAlignment="1">
      <alignment horizontal="right" vertical="center" wrapText="1"/>
    </xf>
    <xf numFmtId="43" fontId="4" fillId="0" borderId="114" xfId="7" applyFont="1" applyFill="1" applyBorder="1" applyAlignment="1">
      <alignment horizontal="right" vertical="center" wrapText="1"/>
    </xf>
    <xf numFmtId="196" fontId="0" fillId="0" borderId="0" xfId="0" applyNumberFormat="1" applyAlignment="1">
      <alignment wrapText="1"/>
    </xf>
    <xf numFmtId="170" fontId="0" fillId="0" borderId="0" xfId="0" applyNumberFormat="1"/>
    <xf numFmtId="3" fontId="4" fillId="0" borderId="0" xfId="0" applyNumberFormat="1" applyFont="1"/>
    <xf numFmtId="167" fontId="115" fillId="0" borderId="0" xfId="0" applyNumberFormat="1" applyFont="1"/>
    <xf numFmtId="167" fontId="114" fillId="0" borderId="0" xfId="7" applyNumberFormat="1" applyFont="1"/>
    <xf numFmtId="167" fontId="117" fillId="0" borderId="148" xfId="7" applyNumberFormat="1" applyFont="1" applyBorder="1"/>
    <xf numFmtId="167" fontId="114" fillId="0" borderId="148" xfId="7" applyNumberFormat="1" applyFont="1" applyBorder="1"/>
    <xf numFmtId="10" fontId="4" fillId="0" borderId="167" xfId="20961" applyNumberFormat="1" applyFont="1" applyBorder="1" applyAlignment="1"/>
    <xf numFmtId="10" fontId="4" fillId="0" borderId="169" xfId="20961" applyNumberFormat="1" applyFont="1" applyBorder="1" applyAlignment="1"/>
    <xf numFmtId="0" fontId="9" fillId="0" borderId="167" xfId="0" applyFont="1" applyBorder="1" applyAlignment="1"/>
    <xf numFmtId="0" fontId="9" fillId="0" borderId="172" xfId="0" applyFont="1" applyBorder="1" applyAlignment="1">
      <alignment wrapText="1"/>
    </xf>
    <xf numFmtId="0" fontId="4" fillId="0" borderId="167" xfId="0" applyFont="1" applyBorder="1" applyAlignment="1"/>
    <xf numFmtId="0" fontId="13" fillId="0" borderId="172" xfId="0" applyFont="1" applyBorder="1" applyAlignment="1">
      <alignment wrapText="1"/>
    </xf>
    <xf numFmtId="0" fontId="9" fillId="0" borderId="173" xfId="0" applyFont="1" applyBorder="1" applyAlignment="1">
      <alignment vertical="center"/>
    </xf>
    <xf numFmtId="167" fontId="0" fillId="36" borderId="166" xfId="7" applyNumberFormat="1" applyFont="1" applyFill="1" applyBorder="1" applyAlignment="1">
      <alignment vertical="center"/>
    </xf>
    <xf numFmtId="167" fontId="0" fillId="0" borderId="166" xfId="7" applyNumberFormat="1" applyFont="1" applyBorder="1" applyAlignment="1">
      <alignment vertical="center"/>
    </xf>
    <xf numFmtId="167" fontId="0" fillId="36" borderId="166" xfId="7" applyNumberFormat="1" applyFont="1" applyFill="1" applyBorder="1"/>
    <xf numFmtId="0" fontId="0" fillId="0" borderId="0" xfId="0"/>
    <xf numFmtId="0" fontId="2" fillId="0" borderId="0" xfId="0" applyFont="1"/>
    <xf numFmtId="0" fontId="141" fillId="0" borderId="0" xfId="0" applyFont="1"/>
    <xf numFmtId="0" fontId="142" fillId="0" borderId="0" xfId="0" applyFont="1"/>
    <xf numFmtId="0" fontId="142" fillId="0" borderId="0" xfId="0" applyFont="1" applyFill="1"/>
    <xf numFmtId="0" fontId="142" fillId="0" borderId="148" xfId="0" applyFont="1" applyBorder="1"/>
    <xf numFmtId="172" fontId="25" fillId="37" borderId="0" xfId="20" applyBorder="1"/>
    <xf numFmtId="14" fontId="142" fillId="0" borderId="0" xfId="0" applyNumberFormat="1" applyFont="1"/>
    <xf numFmtId="172" fontId="25" fillId="37" borderId="0" xfId="20" applyFont="1" applyBorder="1"/>
    <xf numFmtId="167" fontId="115" fillId="0" borderId="0" xfId="7" applyNumberFormat="1" applyFont="1"/>
    <xf numFmtId="167" fontId="115" fillId="0" borderId="0" xfId="7" applyNumberFormat="1" applyFont="1" applyFill="1"/>
    <xf numFmtId="196" fontId="9" fillId="2" borderId="170" xfId="0" applyNumberFormat="1" applyFont="1" applyFill="1" applyBorder="1" applyAlignment="1" applyProtection="1">
      <alignment vertical="center"/>
      <protection locked="0"/>
    </xf>
    <xf numFmtId="196" fontId="7" fillId="0" borderId="166" xfId="0" applyNumberFormat="1" applyFont="1" applyFill="1" applyBorder="1" applyAlignment="1" applyProtection="1">
      <alignment vertical="center" wrapText="1"/>
      <protection locked="0"/>
    </xf>
    <xf numFmtId="196" fontId="7" fillId="0" borderId="166" xfId="0" applyNumberFormat="1" applyFont="1" applyFill="1" applyBorder="1" applyAlignment="1" applyProtection="1">
      <alignment horizontal="right" vertical="center" wrapText="1"/>
      <protection locked="0"/>
    </xf>
    <xf numFmtId="10" fontId="7" fillId="0" borderId="166" xfId="20961" applyNumberFormat="1" applyFont="1" applyBorder="1" applyAlignment="1" applyProtection="1">
      <alignment vertical="center" wrapText="1"/>
      <protection locked="0"/>
    </xf>
    <xf numFmtId="10" fontId="9" fillId="2" borderId="166" xfId="20961" applyNumberFormat="1" applyFont="1" applyFill="1" applyBorder="1" applyAlignment="1" applyProtection="1">
      <alignment vertical="center"/>
      <protection locked="0"/>
    </xf>
    <xf numFmtId="196" fontId="9" fillId="2" borderId="166" xfId="0" applyNumberFormat="1" applyFont="1" applyFill="1" applyBorder="1" applyAlignment="1" applyProtection="1">
      <alignment vertical="center"/>
      <protection locked="0"/>
    </xf>
    <xf numFmtId="167" fontId="118" fillId="82" borderId="166" xfId="7" applyNumberFormat="1" applyFont="1" applyFill="1" applyBorder="1"/>
    <xf numFmtId="167" fontId="115" fillId="86" borderId="166" xfId="7" applyNumberFormat="1" applyFont="1" applyFill="1" applyBorder="1"/>
    <xf numFmtId="196" fontId="4" fillId="0" borderId="0" xfId="0" applyNumberFormat="1" applyFont="1"/>
    <xf numFmtId="167" fontId="0" fillId="0" borderId="166" xfId="7" applyNumberFormat="1" applyFont="1" applyBorder="1"/>
    <xf numFmtId="167" fontId="10" fillId="0" borderId="166" xfId="0" applyNumberFormat="1" applyFont="1" applyFill="1" applyBorder="1" applyAlignment="1">
      <alignment horizontal="left" vertical="center" wrapText="1"/>
    </xf>
    <xf numFmtId="43" fontId="144" fillId="0" borderId="0" xfId="0" applyNumberFormat="1" applyFont="1"/>
    <xf numFmtId="167" fontId="114" fillId="0" borderId="0" xfId="0" applyNumberFormat="1" applyFont="1" applyBorder="1"/>
    <xf numFmtId="10" fontId="9" fillId="0" borderId="174" xfId="20961" applyNumberFormat="1" applyFont="1" applyFill="1" applyBorder="1" applyAlignment="1" applyProtection="1">
      <alignment vertical="center"/>
      <protection locked="0"/>
    </xf>
    <xf numFmtId="3" fontId="20" fillId="0" borderId="166" xfId="0" applyNumberFormat="1" applyFont="1" applyBorder="1" applyAlignment="1">
      <alignment vertical="center" wrapText="1"/>
    </xf>
    <xf numFmtId="3" fontId="20" fillId="0" borderId="166" xfId="0" applyNumberFormat="1" applyFont="1" applyFill="1" applyBorder="1" applyAlignment="1">
      <alignment vertical="center" wrapText="1"/>
    </xf>
    <xf numFmtId="10" fontId="107" fillId="0" borderId="166" xfId="20961" applyNumberFormat="1" applyFont="1" applyFill="1" applyBorder="1" applyAlignment="1">
      <alignment horizontal="left" vertical="center" wrapText="1"/>
    </xf>
    <xf numFmtId="43" fontId="4" fillId="0" borderId="0" xfId="0" applyNumberFormat="1" applyFont="1" applyFill="1" applyAlignment="1">
      <alignment horizontal="left" vertical="center"/>
    </xf>
    <xf numFmtId="43" fontId="4" fillId="0" borderId="166" xfId="7" applyFont="1" applyBorder="1" applyAlignment="1"/>
    <xf numFmtId="43" fontId="4" fillId="0" borderId="172" xfId="7" applyFont="1" applyBorder="1" applyAlignment="1"/>
    <xf numFmtId="196" fontId="4" fillId="0" borderId="166" xfId="0" applyNumberFormat="1" applyFont="1" applyBorder="1" applyAlignment="1"/>
    <xf numFmtId="196" fontId="4" fillId="0" borderId="167" xfId="0" applyNumberFormat="1" applyFont="1" applyBorder="1" applyAlignment="1"/>
    <xf numFmtId="196" fontId="4" fillId="0" borderId="173" xfId="0" applyNumberFormat="1" applyFont="1" applyBorder="1" applyAlignment="1"/>
    <xf numFmtId="196" fontId="4" fillId="0" borderId="169" xfId="0" applyNumberFormat="1" applyFont="1" applyBorder="1" applyAlignment="1">
      <alignment wrapText="1"/>
    </xf>
    <xf numFmtId="196" fontId="4" fillId="0" borderId="169" xfId="0" applyNumberFormat="1" applyFont="1" applyBorder="1" applyAlignment="1"/>
    <xf numFmtId="196" fontId="4" fillId="0" borderId="166" xfId="0" applyNumberFormat="1" applyFont="1" applyBorder="1"/>
    <xf numFmtId="196" fontId="4" fillId="0" borderId="166" xfId="0" applyNumberFormat="1" applyFont="1" applyFill="1" applyBorder="1"/>
    <xf numFmtId="196" fontId="4" fillId="0" borderId="172" xfId="0" applyNumberFormat="1" applyFont="1" applyBorder="1"/>
    <xf numFmtId="196" fontId="4" fillId="0" borderId="172" xfId="0" applyNumberFormat="1" applyFont="1" applyFill="1" applyBorder="1"/>
    <xf numFmtId="167" fontId="111" fillId="0" borderId="166" xfId="948" applyNumberFormat="1" applyFont="1" applyFill="1" applyBorder="1" applyAlignment="1" applyProtection="1">
      <alignment horizontal="right" vertical="center"/>
      <protection locked="0"/>
    </xf>
    <xf numFmtId="167" fontId="118" fillId="0" borderId="166" xfId="7" applyNumberFormat="1" applyFont="1" applyBorder="1"/>
    <xf numFmtId="167" fontId="114" fillId="0" borderId="166" xfId="7" applyNumberFormat="1" applyFont="1" applyBorder="1"/>
    <xf numFmtId="167" fontId="114" fillId="0" borderId="166" xfId="7" applyNumberFormat="1" applyFont="1" applyFill="1" applyBorder="1"/>
    <xf numFmtId="167" fontId="117" fillId="0" borderId="166" xfId="7" applyNumberFormat="1" applyFont="1" applyBorder="1"/>
    <xf numFmtId="196" fontId="9" fillId="0" borderId="166" xfId="0" applyNumberFormat="1" applyFont="1" applyFill="1" applyBorder="1" applyAlignment="1" applyProtection="1">
      <alignment horizontal="right"/>
    </xf>
    <xf numFmtId="196" fontId="9" fillId="36" borderId="166" xfId="0" applyNumberFormat="1" applyFont="1" applyFill="1" applyBorder="1" applyAlignment="1" applyProtection="1">
      <alignment horizontal="right"/>
    </xf>
    <xf numFmtId="196" fontId="9" fillId="36" borderId="167" xfId="0" applyNumberFormat="1" applyFont="1" applyFill="1" applyBorder="1" applyAlignment="1" applyProtection="1">
      <alignment horizontal="right"/>
    </xf>
    <xf numFmtId="43" fontId="118" fillId="0" borderId="166" xfId="7" applyFont="1" applyBorder="1"/>
    <xf numFmtId="43" fontId="115" fillId="0" borderId="166" xfId="7" applyFont="1" applyBorder="1"/>
    <xf numFmtId="167" fontId="25" fillId="37" borderId="0" xfId="7" applyNumberFormat="1" applyFont="1" applyFill="1" applyBorder="1"/>
    <xf numFmtId="167" fontId="4" fillId="0" borderId="53" xfId="7" applyNumberFormat="1" applyFont="1" applyFill="1" applyBorder="1" applyAlignment="1">
      <alignment vertical="center"/>
    </xf>
    <xf numFmtId="167" fontId="4" fillId="0" borderId="64" xfId="7" applyNumberFormat="1" applyFont="1" applyFill="1" applyBorder="1" applyAlignment="1">
      <alignment vertical="center"/>
    </xf>
    <xf numFmtId="167" fontId="4" fillId="3" borderId="97" xfId="7" applyNumberFormat="1" applyFont="1" applyFill="1" applyBorder="1" applyAlignment="1">
      <alignment vertical="center"/>
    </xf>
    <xf numFmtId="167" fontId="4" fillId="3" borderId="21" xfId="7" applyNumberFormat="1" applyFont="1" applyFill="1" applyBorder="1" applyAlignment="1">
      <alignment vertical="center"/>
    </xf>
    <xf numFmtId="167" fontId="4" fillId="0" borderId="100" xfId="7" applyNumberFormat="1" applyFont="1" applyFill="1" applyBorder="1" applyAlignment="1">
      <alignment vertical="center"/>
    </xf>
    <xf numFmtId="167" fontId="4" fillId="0" borderId="114" xfId="7" applyNumberFormat="1" applyFont="1" applyFill="1" applyBorder="1" applyAlignment="1">
      <alignment vertical="center"/>
    </xf>
    <xf numFmtId="167" fontId="4" fillId="0" borderId="23"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6" xfId="7" applyNumberFormat="1" applyFont="1" applyFill="1" applyBorder="1" applyAlignment="1">
      <alignment vertical="center"/>
    </xf>
    <xf numFmtId="167" fontId="4" fillId="0" borderId="18" xfId="7" applyNumberFormat="1" applyFont="1" applyFill="1" applyBorder="1" applyAlignment="1">
      <alignment vertical="center"/>
    </xf>
    <xf numFmtId="167" fontId="4" fillId="0" borderId="95" xfId="7" applyNumberFormat="1" applyFont="1" applyFill="1" applyBorder="1" applyAlignment="1">
      <alignment vertical="center"/>
    </xf>
    <xf numFmtId="167" fontId="4" fillId="0" borderId="108" xfId="7" applyNumberFormat="1" applyFont="1" applyFill="1" applyBorder="1" applyAlignment="1">
      <alignment vertical="center"/>
    </xf>
    <xf numFmtId="9" fontId="4" fillId="0" borderId="93" xfId="20961" applyFont="1" applyFill="1" applyBorder="1" applyAlignment="1">
      <alignment vertical="center"/>
    </xf>
    <xf numFmtId="9" fontId="4" fillId="0" borderId="110" xfId="20961" applyFont="1" applyFill="1" applyBorder="1" applyAlignment="1">
      <alignment vertical="center"/>
    </xf>
    <xf numFmtId="14" fontId="4" fillId="0" borderId="0" xfId="0" applyNumberFormat="1" applyFont="1" applyAlignment="1">
      <alignment horizontal="left"/>
    </xf>
    <xf numFmtId="43" fontId="4" fillId="0" borderId="166" xfId="7" applyFont="1" applyFill="1" applyBorder="1" applyAlignment="1">
      <alignment vertical="center" wrapText="1"/>
    </xf>
    <xf numFmtId="43" fontId="4" fillId="0" borderId="166" xfId="7" applyFont="1" applyBorder="1" applyAlignment="1">
      <alignment vertical="center"/>
    </xf>
    <xf numFmtId="196" fontId="7" fillId="3" borderId="167" xfId="2" applyNumberFormat="1" applyFont="1" applyFill="1" applyBorder="1" applyAlignment="1" applyProtection="1">
      <alignment vertical="top"/>
      <protection locked="0"/>
    </xf>
    <xf numFmtId="196" fontId="7" fillId="36" borderId="167" xfId="2" applyNumberFormat="1" applyFont="1" applyFill="1" applyBorder="1" applyAlignment="1" applyProtection="1">
      <alignment vertical="top" wrapText="1"/>
    </xf>
    <xf numFmtId="196" fontId="7" fillId="3" borderId="167" xfId="2" applyNumberFormat="1" applyFont="1" applyFill="1" applyBorder="1" applyAlignment="1" applyProtection="1">
      <alignment vertical="top" wrapText="1"/>
      <protection locked="0"/>
    </xf>
    <xf numFmtId="196" fontId="7" fillId="36" borderId="167" xfId="2" applyNumberFormat="1" applyFont="1" applyFill="1" applyBorder="1" applyAlignment="1" applyProtection="1">
      <alignment vertical="top" wrapText="1"/>
      <protection locked="0"/>
    </xf>
    <xf numFmtId="10" fontId="7" fillId="0" borderId="166" xfId="20961" applyNumberFormat="1" applyFont="1" applyFill="1" applyBorder="1" applyAlignment="1">
      <alignment horizontal="left" vertical="center" wrapText="1"/>
    </xf>
    <xf numFmtId="10" fontId="4" fillId="0" borderId="166" xfId="20961" applyNumberFormat="1" applyFont="1" applyFill="1" applyBorder="1" applyAlignment="1">
      <alignment horizontal="left" vertical="center" wrapText="1"/>
    </xf>
    <xf numFmtId="10" fontId="6" fillId="36" borderId="166" xfId="0" applyNumberFormat="1" applyFont="1" applyFill="1" applyBorder="1" applyAlignment="1">
      <alignment horizontal="left" vertical="center" wrapText="1"/>
    </xf>
    <xf numFmtId="10" fontId="6" fillId="36" borderId="166" xfId="20961" applyNumberFormat="1" applyFont="1" applyFill="1" applyBorder="1" applyAlignment="1">
      <alignment horizontal="left" vertical="center" wrapText="1"/>
    </xf>
    <xf numFmtId="167" fontId="114" fillId="0" borderId="166" xfId="7" applyNumberFormat="1" applyFont="1" applyBorder="1" applyAlignment="1">
      <alignment horizontal="left" indent="1"/>
    </xf>
    <xf numFmtId="0" fontId="114" fillId="0" borderId="166" xfId="0" applyFont="1" applyBorder="1"/>
    <xf numFmtId="0" fontId="114" fillId="0" borderId="166" xfId="0" applyFont="1" applyBorder="1" applyAlignment="1">
      <alignment horizontal="left" indent="1"/>
    </xf>
    <xf numFmtId="43" fontId="114" fillId="0" borderId="166" xfId="7" applyFont="1" applyBorder="1" applyAlignment="1">
      <alignment horizontal="left" indent="1"/>
    </xf>
    <xf numFmtId="43" fontId="117" fillId="0" borderId="166" xfId="7" applyFont="1" applyBorder="1"/>
    <xf numFmtId="43" fontId="117" fillId="84" borderId="166" xfId="7" applyFont="1" applyFill="1" applyBorder="1"/>
    <xf numFmtId="0" fontId="117" fillId="84" borderId="166" xfId="0" applyFont="1" applyFill="1" applyBorder="1"/>
    <xf numFmtId="0" fontId="117" fillId="0" borderId="166" xfId="0" applyFont="1" applyBorder="1"/>
    <xf numFmtId="0" fontId="114" fillId="0" borderId="167" xfId="0" applyFont="1" applyBorder="1"/>
    <xf numFmtId="167" fontId="114" fillId="0" borderId="173" xfId="7" applyNumberFormat="1" applyFont="1" applyBorder="1" applyAlignment="1">
      <alignment horizontal="left" indent="1"/>
    </xf>
    <xf numFmtId="167" fontId="114" fillId="81" borderId="173" xfId="7" applyNumberFormat="1" applyFont="1" applyFill="1" applyBorder="1"/>
    <xf numFmtId="167" fontId="114" fillId="81" borderId="166" xfId="7" applyNumberFormat="1" applyFont="1" applyFill="1" applyBorder="1"/>
    <xf numFmtId="0" fontId="114" fillId="81" borderId="166" xfId="0" applyFont="1" applyFill="1" applyBorder="1"/>
    <xf numFmtId="0" fontId="114" fillId="81" borderId="167" xfId="0" applyFont="1" applyFill="1" applyBorder="1"/>
    <xf numFmtId="0" fontId="114" fillId="0" borderId="166" xfId="0" applyFont="1" applyFill="1" applyBorder="1"/>
    <xf numFmtId="0" fontId="114" fillId="0" borderId="167" xfId="0" applyFont="1" applyFill="1" applyBorder="1"/>
    <xf numFmtId="167" fontId="114" fillId="0" borderId="175" xfId="7" applyNumberFormat="1" applyFont="1" applyFill="1" applyBorder="1" applyAlignment="1">
      <alignment horizontal="left" wrapText="1" indent="1"/>
    </xf>
    <xf numFmtId="167" fontId="114" fillId="0" borderId="174" xfId="7" applyNumberFormat="1" applyFont="1" applyFill="1" applyBorder="1"/>
    <xf numFmtId="0" fontId="114" fillId="0" borderId="174" xfId="0" applyFont="1" applyFill="1" applyBorder="1"/>
    <xf numFmtId="0" fontId="114" fillId="0" borderId="176" xfId="0" applyFont="1" applyFill="1" applyBorder="1"/>
    <xf numFmtId="167" fontId="114" fillId="0" borderId="166" xfId="7" applyNumberFormat="1" applyFont="1" applyFill="1" applyBorder="1" applyAlignment="1">
      <alignment horizontal="left" vertical="center" wrapText="1"/>
    </xf>
    <xf numFmtId="167" fontId="114" fillId="0" borderId="166" xfId="7" applyNumberFormat="1" applyFont="1" applyBorder="1" applyAlignment="1">
      <alignment horizontal="center" vertical="center" wrapText="1"/>
    </xf>
    <xf numFmtId="167" fontId="114" fillId="0" borderId="166" xfId="7" applyNumberFormat="1" applyFont="1" applyBorder="1" applyAlignment="1">
      <alignment horizontal="center" vertical="center"/>
    </xf>
    <xf numFmtId="43" fontId="114" fillId="0" borderId="166" xfId="7" applyFont="1" applyBorder="1"/>
    <xf numFmtId="43" fontId="119" fillId="0" borderId="166" xfId="7" applyFont="1" applyBorder="1"/>
    <xf numFmtId="167" fontId="119" fillId="0" borderId="166" xfId="7" applyNumberFormat="1" applyFont="1" applyBorder="1"/>
    <xf numFmtId="167" fontId="119" fillId="0" borderId="170" xfId="7" applyNumberFormat="1" applyFont="1" applyBorder="1"/>
    <xf numFmtId="167" fontId="4" fillId="3" borderId="99" xfId="7" applyNumberFormat="1" applyFont="1" applyFill="1" applyBorder="1"/>
    <xf numFmtId="167" fontId="4" fillId="3" borderId="114" xfId="7" applyNumberFormat="1" applyFont="1" applyFill="1" applyBorder="1"/>
    <xf numFmtId="167" fontId="4" fillId="3" borderId="99" xfId="7" applyNumberFormat="1" applyFont="1" applyFill="1" applyBorder="1" applyAlignment="1">
      <alignment vertical="center"/>
    </xf>
    <xf numFmtId="0" fontId="140" fillId="0" borderId="29" xfId="0" applyFont="1" applyBorder="1" applyAlignment="1">
      <alignment wrapText="1"/>
    </xf>
    <xf numFmtId="167" fontId="0" fillId="0" borderId="0" xfId="0" applyNumberFormat="1"/>
    <xf numFmtId="167" fontId="0" fillId="0" borderId="0" xfId="7" applyNumberFormat="1" applyFont="1"/>
    <xf numFmtId="167" fontId="115" fillId="0" borderId="0" xfId="0" applyNumberFormat="1" applyFont="1" applyBorder="1"/>
    <xf numFmtId="167" fontId="143" fillId="0" borderId="0" xfId="7" applyNumberFormat="1" applyFont="1"/>
    <xf numFmtId="14" fontId="0" fillId="0" borderId="0" xfId="0" applyNumberFormat="1"/>
    <xf numFmtId="0" fontId="17" fillId="0" borderId="1" xfId="0" applyFont="1" applyFill="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xf>
    <xf numFmtId="0" fontId="12" fillId="0" borderId="0" xfId="0" applyFont="1" applyAlignment="1">
      <alignment horizontal="left" vertical="center"/>
    </xf>
    <xf numFmtId="10" fontId="4" fillId="0" borderId="0" xfId="0" applyNumberFormat="1" applyFont="1" applyFill="1" applyAlignment="1">
      <alignment horizontal="left" vertical="center"/>
    </xf>
    <xf numFmtId="167" fontId="114" fillId="0" borderId="0" xfId="0" applyNumberFormat="1" applyFont="1" applyAlignment="1">
      <alignment horizontal="center" vertical="center"/>
    </xf>
    <xf numFmtId="167" fontId="114" fillId="0" borderId="0" xfId="0" applyNumberFormat="1" applyFont="1" applyBorder="1" applyAlignment="1">
      <alignment horizontal="left"/>
    </xf>
    <xf numFmtId="167" fontId="114" fillId="0" borderId="0" xfId="0" applyNumberFormat="1" applyFont="1"/>
    <xf numFmtId="167" fontId="117" fillId="0" borderId="173" xfId="7" applyNumberFormat="1" applyFont="1" applyBorder="1" applyAlignment="1">
      <alignment horizontal="left" indent="1"/>
    </xf>
    <xf numFmtId="172" fontId="2" fillId="37" borderId="0" xfId="20" applyFont="1" applyBorder="1"/>
    <xf numFmtId="172" fontId="2" fillId="37" borderId="92" xfId="20" applyFont="1" applyBorder="1"/>
    <xf numFmtId="167" fontId="115" fillId="0" borderId="0" xfId="0" applyNumberFormat="1" applyFont="1" applyFill="1"/>
    <xf numFmtId="0" fontId="145" fillId="0" borderId="0" xfId="0" applyFont="1"/>
    <xf numFmtId="10" fontId="4" fillId="0" borderId="0" xfId="0" applyNumberFormat="1" applyFont="1"/>
    <xf numFmtId="3" fontId="20" fillId="36" borderId="177" xfId="0" applyNumberFormat="1" applyFont="1" applyFill="1" applyBorder="1" applyAlignment="1">
      <alignment vertical="center" wrapText="1"/>
    </xf>
    <xf numFmtId="3" fontId="20" fillId="0" borderId="177" xfId="0" applyNumberFormat="1" applyFont="1" applyBorder="1" applyAlignment="1">
      <alignment vertical="center" wrapText="1"/>
    </xf>
    <xf numFmtId="0" fontId="102" fillId="0" borderId="66" xfId="0" applyFont="1" applyBorder="1" applyAlignment="1">
      <alignment horizontal="left" vertical="center" wrapText="1"/>
    </xf>
    <xf numFmtId="0" fontId="102" fillId="0" borderId="65" xfId="0" applyFont="1" applyBorder="1" applyAlignment="1">
      <alignment horizontal="left" vertical="center" wrapText="1"/>
    </xf>
    <xf numFmtId="0" fontId="139" fillId="0" borderId="160" xfId="0" applyFont="1" applyBorder="1" applyAlignment="1">
      <alignment horizontal="center" vertical="center" wrapText="1"/>
    </xf>
    <xf numFmtId="0" fontId="139" fillId="0" borderId="29" xfId="0" applyFont="1" applyBorder="1" applyAlignment="1">
      <alignment horizontal="center" vertical="center" wrapText="1"/>
    </xf>
    <xf numFmtId="0" fontId="139" fillId="0" borderId="161" xfId="0" applyFont="1" applyBorder="1" applyAlignment="1">
      <alignment horizontal="center" vertical="center" wrapText="1"/>
    </xf>
    <xf numFmtId="167" fontId="0" fillId="0" borderId="172" xfId="7" applyNumberFormat="1" applyFont="1" applyBorder="1" applyAlignment="1">
      <alignment horizontal="center"/>
    </xf>
    <xf numFmtId="167" fontId="0" fillId="0" borderId="168" xfId="7" applyNumberFormat="1" applyFont="1" applyBorder="1" applyAlignment="1">
      <alignment horizontal="center"/>
    </xf>
    <xf numFmtId="167" fontId="0" fillId="0" borderId="171" xfId="7" applyNumberFormat="1" applyFont="1" applyBorder="1" applyAlignment="1">
      <alignment horizontal="center"/>
    </xf>
    <xf numFmtId="0" fontId="0" fillId="0" borderId="140" xfId="0" applyBorder="1" applyAlignment="1">
      <alignment horizontal="center" vertical="center"/>
    </xf>
    <xf numFmtId="0" fontId="126" fillId="0" borderId="94"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6" fillId="0" borderId="144"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6" borderId="118"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5" xfId="0" applyFont="1" applyFill="1" applyBorder="1" applyAlignment="1">
      <alignment horizontal="center" vertical="center" wrapText="1"/>
    </xf>
    <xf numFmtId="0" fontId="6" fillId="36" borderId="98"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167"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7" fontId="15" fillId="0" borderId="90" xfId="1" applyNumberFormat="1" applyFont="1" applyFill="1" applyBorder="1" applyAlignment="1" applyProtection="1">
      <alignment horizontal="center" vertical="center" wrapText="1"/>
      <protection locked="0"/>
    </xf>
    <xf numFmtId="167"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7" fillId="0" borderId="121"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7" xfId="0" applyNumberFormat="1" applyFont="1" applyFill="1" applyBorder="1" applyAlignment="1">
      <alignment horizontal="left" vertical="center" wrapText="1"/>
    </xf>
    <xf numFmtId="0" fontId="117" fillId="0" borderId="128" xfId="0" applyNumberFormat="1" applyFont="1" applyFill="1" applyBorder="1" applyAlignment="1">
      <alignment horizontal="left" vertical="center" wrapText="1"/>
    </xf>
    <xf numFmtId="167" fontId="118" fillId="0" borderId="147" xfId="7" applyNumberFormat="1" applyFont="1" applyFill="1" applyBorder="1" applyAlignment="1">
      <alignment horizontal="center" vertical="center" wrapText="1"/>
    </xf>
    <xf numFmtId="167" fontId="118" fillId="0" borderId="146" xfId="7" applyNumberFormat="1" applyFont="1" applyFill="1" applyBorder="1" applyAlignment="1">
      <alignment horizontal="center" vertical="center" wrapText="1"/>
    </xf>
    <xf numFmtId="167" fontId="118" fillId="0" borderId="123" xfId="7" applyNumberFormat="1" applyFont="1" applyFill="1" applyBorder="1" applyAlignment="1">
      <alignment horizontal="center" vertical="center" wrapText="1"/>
    </xf>
    <xf numFmtId="167" fontId="118" fillId="0" borderId="53" xfId="7" applyNumberFormat="1" applyFont="1" applyFill="1" applyBorder="1" applyAlignment="1">
      <alignment horizontal="center" vertical="center" wrapText="1"/>
    </xf>
    <xf numFmtId="167" fontId="118" fillId="0" borderId="126" xfId="7" applyNumberFormat="1" applyFont="1" applyFill="1" applyBorder="1" applyAlignment="1">
      <alignment horizontal="center" vertical="center" wrapText="1"/>
    </xf>
    <xf numFmtId="167" fontId="118" fillId="0" borderId="11" xfId="7" applyNumberFormat="1" applyFont="1" applyFill="1" applyBorder="1" applyAlignment="1">
      <alignment horizontal="center" vertical="center" wrapText="1"/>
    </xf>
    <xf numFmtId="0" fontId="114" fillId="0" borderId="14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51" xfId="0" applyFont="1" applyBorder="1" applyAlignment="1">
      <alignment horizontal="center" vertical="center" wrapText="1"/>
    </xf>
    <xf numFmtId="0" fontId="114" fillId="0" borderId="150" xfId="0" applyFont="1" applyBorder="1" applyAlignment="1">
      <alignment horizontal="center" vertical="center" wrapText="1"/>
    </xf>
    <xf numFmtId="0" fontId="122" fillId="0" borderId="148"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152" xfId="0" applyFont="1" applyFill="1" applyBorder="1" applyAlignment="1">
      <alignment horizontal="center" vertical="center"/>
    </xf>
    <xf numFmtId="0" fontId="116" fillId="0" borderId="53"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8"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52" xfId="0" applyFont="1" applyFill="1" applyBorder="1" applyAlignment="1">
      <alignment horizontal="center" vertical="center" wrapText="1"/>
    </xf>
    <xf numFmtId="0" fontId="117" fillId="0" borderId="129" xfId="0" applyFont="1" applyFill="1" applyBorder="1" applyAlignment="1">
      <alignment horizontal="center" vertical="center" wrapText="1"/>
    </xf>
    <xf numFmtId="0" fontId="117" fillId="0" borderId="130" xfId="0" applyFont="1" applyFill="1" applyBorder="1" applyAlignment="1">
      <alignment horizontal="center" vertical="center" wrapText="1"/>
    </xf>
    <xf numFmtId="0" fontId="117" fillId="0" borderId="5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51" xfId="0" applyFont="1" applyFill="1" applyBorder="1" applyAlignment="1">
      <alignment horizontal="center" vertical="center" wrapText="1"/>
    </xf>
    <xf numFmtId="0" fontId="114" fillId="0" borderId="153" xfId="0" applyFont="1" applyFill="1" applyBorder="1" applyAlignment="1">
      <alignment horizontal="center" vertical="center" wrapText="1"/>
    </xf>
    <xf numFmtId="0" fontId="117" fillId="0" borderId="131"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3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52"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6" xfId="0" applyFont="1" applyBorder="1" applyAlignment="1">
      <alignment horizontal="center" vertical="center" wrapText="1"/>
    </xf>
    <xf numFmtId="0" fontId="114" fillId="0" borderId="54" xfId="0" applyFont="1" applyFill="1" applyBorder="1" applyAlignment="1">
      <alignment horizontal="center" vertical="center" wrapText="1"/>
    </xf>
    <xf numFmtId="0" fontId="114" fillId="0" borderId="55" xfId="0" applyFont="1" applyFill="1" applyBorder="1" applyAlignment="1">
      <alignment horizontal="center" vertical="center" wrapText="1"/>
    </xf>
    <xf numFmtId="0" fontId="114" fillId="0" borderId="106" xfId="0" applyFont="1" applyFill="1" applyBorder="1" applyAlignment="1">
      <alignment horizontal="center" vertical="center" wrapText="1"/>
    </xf>
    <xf numFmtId="0" fontId="117" fillId="0" borderId="54" xfId="0" applyNumberFormat="1" applyFont="1" applyFill="1" applyBorder="1" applyAlignment="1">
      <alignment horizontal="left" vertical="top" wrapText="1"/>
    </xf>
    <xf numFmtId="0" fontId="117" fillId="0" borderId="106" xfId="0" applyNumberFormat="1" applyFont="1" applyFill="1" applyBorder="1" applyAlignment="1">
      <alignment horizontal="left" vertical="top" wrapText="1"/>
    </xf>
    <xf numFmtId="0" fontId="117" fillId="0" borderId="63" xfId="0" applyNumberFormat="1" applyFont="1" applyFill="1" applyBorder="1" applyAlignment="1">
      <alignment horizontal="left" vertical="top" wrapText="1"/>
    </xf>
    <xf numFmtId="0" fontId="117" fillId="0" borderId="92" xfId="0" applyNumberFormat="1" applyFont="1" applyFill="1" applyBorder="1" applyAlignment="1">
      <alignment horizontal="left" vertical="top" wrapText="1"/>
    </xf>
    <xf numFmtId="0" fontId="117" fillId="0" borderId="120" xfId="0" applyNumberFormat="1" applyFont="1" applyFill="1" applyBorder="1" applyAlignment="1">
      <alignment horizontal="left" vertical="top" wrapText="1"/>
    </xf>
    <xf numFmtId="0" fontId="117" fillId="0" borderId="158" xfId="0" applyNumberFormat="1" applyFont="1" applyFill="1" applyBorder="1" applyAlignment="1">
      <alignment horizontal="left" vertical="top" wrapText="1"/>
    </xf>
    <xf numFmtId="0" fontId="114" fillId="0" borderId="149" xfId="0" applyFont="1" applyFill="1" applyBorder="1" applyAlignment="1">
      <alignment horizontal="center" vertical="center" wrapText="1"/>
    </xf>
    <xf numFmtId="0" fontId="117" fillId="0" borderId="159" xfId="0" applyFont="1" applyFill="1" applyBorder="1" applyAlignment="1">
      <alignment horizontal="center" vertical="center" wrapText="1"/>
    </xf>
    <xf numFmtId="0" fontId="117" fillId="0" borderId="69" xfId="0" applyFont="1" applyFill="1" applyBorder="1" applyAlignment="1">
      <alignment horizontal="center" vertical="center" wrapText="1"/>
    </xf>
    <xf numFmtId="0" fontId="114" fillId="0" borderId="147" xfId="0" applyFont="1" applyBorder="1" applyAlignment="1">
      <alignment horizontal="center" vertical="top" wrapText="1"/>
    </xf>
    <xf numFmtId="0" fontId="114" fillId="0" borderId="146" xfId="0" applyFont="1" applyBorder="1" applyAlignment="1">
      <alignment horizontal="center" vertical="top" wrapText="1"/>
    </xf>
    <xf numFmtId="0" fontId="114" fillId="0" borderId="147" xfId="0" applyFont="1" applyFill="1" applyBorder="1" applyAlignment="1">
      <alignment horizontal="center" vertical="top" wrapText="1"/>
    </xf>
    <xf numFmtId="0" fontId="114" fillId="0" borderId="153"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03" fillId="0" borderId="132" xfId="0" applyNumberFormat="1" applyFont="1" applyFill="1" applyBorder="1" applyAlignment="1">
      <alignment horizontal="left" vertical="top" wrapText="1"/>
    </xf>
    <xf numFmtId="0" fontId="103" fillId="0" borderId="133" xfId="0" applyNumberFormat="1" applyFont="1" applyFill="1" applyBorder="1" applyAlignment="1">
      <alignment horizontal="left" vertical="top" wrapText="1"/>
    </xf>
    <xf numFmtId="0" fontId="120" fillId="0" borderId="148" xfId="0" applyFont="1" applyBorder="1" applyAlignment="1">
      <alignment horizontal="center" vertical="center"/>
    </xf>
    <xf numFmtId="0" fontId="119" fillId="0" borderId="148" xfId="0" applyFont="1" applyBorder="1" applyAlignment="1">
      <alignment horizontal="center" vertical="center" wrapText="1"/>
    </xf>
    <xf numFmtId="0" fontId="119" fillId="0" borderId="149" xfId="0" applyFont="1" applyBorder="1" applyAlignment="1">
      <alignment horizontal="center" vertical="center" wrapText="1"/>
    </xf>
    <xf numFmtId="0" fontId="103" fillId="76" borderId="151" xfId="0" applyFont="1" applyFill="1" applyBorder="1" applyAlignment="1">
      <alignment horizontal="center" vertical="center" wrapText="1"/>
    </xf>
    <xf numFmtId="0" fontId="103" fillId="76" borderId="150" xfId="0" applyFont="1" applyFill="1" applyBorder="1" applyAlignment="1">
      <alignment horizontal="center" vertical="center" wrapText="1"/>
    </xf>
    <xf numFmtId="0" fontId="104" fillId="0" borderId="151" xfId="0" applyFont="1" applyFill="1" applyBorder="1" applyAlignment="1">
      <alignment horizontal="left" vertical="center" wrapText="1"/>
    </xf>
    <xf numFmtId="0" fontId="104" fillId="0" borderId="150" xfId="0" applyFont="1" applyFill="1" applyBorder="1" applyAlignment="1">
      <alignment horizontal="left" vertical="center" wrapText="1"/>
    </xf>
    <xf numFmtId="0" fontId="104" fillId="0" borderId="151" xfId="13" applyFont="1" applyFill="1" applyBorder="1" applyAlignment="1" applyProtection="1">
      <alignment horizontal="left" vertical="top" wrapText="1"/>
      <protection locked="0"/>
    </xf>
    <xf numFmtId="0" fontId="104" fillId="0" borderId="150" xfId="13" applyFont="1" applyFill="1" applyBorder="1" applyAlignment="1" applyProtection="1">
      <alignment horizontal="left" vertical="top" wrapText="1"/>
      <protection locked="0"/>
    </xf>
    <xf numFmtId="0" fontId="104" fillId="0" borderId="151" xfId="0" applyNumberFormat="1" applyFont="1" applyFill="1" applyBorder="1" applyAlignment="1">
      <alignment horizontal="left" vertical="center" wrapText="1"/>
    </xf>
    <xf numFmtId="0" fontId="104" fillId="0" borderId="150" xfId="0" applyNumberFormat="1" applyFont="1" applyFill="1" applyBorder="1" applyAlignment="1">
      <alignment horizontal="left" vertical="center" wrapText="1"/>
    </xf>
    <xf numFmtId="0" fontId="104" fillId="0" borderId="151" xfId="0" applyNumberFormat="1" applyFont="1" applyFill="1" applyBorder="1" applyAlignment="1">
      <alignment horizontal="left" vertical="top" wrapText="1"/>
    </xf>
    <xf numFmtId="0" fontId="104" fillId="0" borderId="150"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8" xfId="0" applyFont="1" applyFill="1" applyBorder="1" applyAlignment="1">
      <alignment horizontal="left" vertical="top" wrapText="1"/>
    </xf>
    <xf numFmtId="0" fontId="104" fillId="0" borderId="151" xfId="0" applyFont="1" applyFill="1" applyBorder="1" applyAlignment="1">
      <alignment horizontal="left" vertical="top" wrapText="1"/>
    </xf>
    <xf numFmtId="0" fontId="104" fillId="0" borderId="148" xfId="0" applyFont="1" applyFill="1" applyBorder="1" applyAlignment="1">
      <alignment horizontal="left" vertical="center" wrapText="1"/>
    </xf>
    <xf numFmtId="0" fontId="103" fillId="76" borderId="148" xfId="0" applyFont="1" applyFill="1" applyBorder="1" applyAlignment="1">
      <alignment horizontal="center" vertical="center" wrapText="1"/>
    </xf>
    <xf numFmtId="0" fontId="104" fillId="0" borderId="148" xfId="0" applyNumberFormat="1" applyFont="1" applyFill="1" applyBorder="1" applyAlignment="1">
      <alignment horizontal="left" vertical="top" wrapText="1"/>
    </xf>
    <xf numFmtId="0" fontId="104" fillId="0" borderId="148" xfId="0" applyFont="1" applyBorder="1" applyAlignment="1">
      <alignment horizontal="center"/>
    </xf>
    <xf numFmtId="0" fontId="104" fillId="0" borderId="100" xfId="0" applyFont="1" applyFill="1" applyBorder="1" applyAlignment="1">
      <alignment horizontal="left" vertical="center" wrapText="1"/>
    </xf>
    <xf numFmtId="0" fontId="104" fillId="0" borderId="98" xfId="0" applyFont="1" applyFill="1" applyBorder="1" applyAlignment="1">
      <alignment horizontal="left" vertical="center" wrapText="1"/>
    </xf>
    <xf numFmtId="0" fontId="103" fillId="0" borderId="148" xfId="0" applyFont="1" applyFill="1" applyBorder="1" applyAlignment="1">
      <alignment horizontal="center" vertical="center"/>
    </xf>
    <xf numFmtId="0" fontId="104" fillId="3" borderId="151" xfId="13" applyFont="1" applyFill="1" applyBorder="1" applyAlignment="1" applyProtection="1">
      <alignment horizontal="left" vertical="top" wrapText="1"/>
      <protection locked="0"/>
    </xf>
    <xf numFmtId="0" fontId="104" fillId="3" borderId="150" xfId="13" applyFont="1" applyFill="1" applyBorder="1" applyAlignment="1" applyProtection="1">
      <alignment horizontal="left" vertical="top" wrapText="1"/>
      <protection locked="0"/>
    </xf>
    <xf numFmtId="0" fontId="103" fillId="0" borderId="85" xfId="0" applyFont="1" applyFill="1" applyBorder="1" applyAlignment="1">
      <alignment horizontal="center" vertical="center"/>
    </xf>
    <xf numFmtId="0" fontId="103" fillId="76" borderId="82" xfId="0" applyFont="1" applyFill="1" applyBorder="1" applyAlignment="1">
      <alignment horizontal="center" vertical="center" wrapText="1"/>
    </xf>
    <xf numFmtId="0" fontId="103" fillId="76" borderId="0" xfId="0" applyFont="1" applyFill="1" applyBorder="1" applyAlignment="1">
      <alignment horizontal="center" vertical="center" wrapText="1"/>
    </xf>
    <xf numFmtId="0" fontId="103" fillId="76" borderId="83" xfId="0" applyFont="1" applyFill="1" applyBorder="1" applyAlignment="1">
      <alignment horizontal="center" vertical="center" wrapText="1"/>
    </xf>
    <xf numFmtId="0" fontId="104" fillId="77" borderId="100" xfId="0" applyFont="1" applyFill="1" applyBorder="1" applyAlignment="1">
      <alignment vertical="center" wrapText="1"/>
    </xf>
    <xf numFmtId="0" fontId="104" fillId="77" borderId="98" xfId="0" applyFont="1" applyFill="1" applyBorder="1" applyAlignment="1">
      <alignment vertical="center" wrapText="1"/>
    </xf>
    <xf numFmtId="0" fontId="104" fillId="0" borderId="100" xfId="0" applyFont="1" applyFill="1" applyBorder="1" applyAlignment="1">
      <alignment vertical="center" wrapText="1"/>
    </xf>
    <xf numFmtId="0" fontId="104" fillId="0" borderId="98" xfId="0" applyFont="1" applyFill="1" applyBorder="1" applyAlignment="1">
      <alignment vertical="center" wrapText="1"/>
    </xf>
    <xf numFmtId="0" fontId="103" fillId="76" borderId="87" xfId="0" applyFont="1" applyFill="1" applyBorder="1" applyAlignment="1">
      <alignment horizontal="center" vertical="center"/>
    </xf>
    <xf numFmtId="0" fontId="103" fillId="76" borderId="88" xfId="0" applyFont="1" applyFill="1" applyBorder="1" applyAlignment="1">
      <alignment horizontal="center" vertical="center"/>
    </xf>
    <xf numFmtId="0" fontId="103" fillId="76" borderId="89" xfId="0" applyFont="1" applyFill="1" applyBorder="1" applyAlignment="1">
      <alignment horizontal="center" vertical="center"/>
    </xf>
    <xf numFmtId="0" fontId="104" fillId="3" borderId="100" xfId="0" applyFont="1" applyFill="1" applyBorder="1" applyAlignment="1">
      <alignment horizontal="left" vertical="center" wrapText="1"/>
    </xf>
    <xf numFmtId="0" fontId="104" fillId="3" borderId="98"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3" fillId="76" borderId="73" xfId="0" applyFont="1" applyFill="1" applyBorder="1" applyAlignment="1">
      <alignment horizontal="center" vertical="center" wrapText="1"/>
    </xf>
    <xf numFmtId="0" fontId="103" fillId="76" borderId="74" xfId="0" applyFont="1" applyFill="1" applyBorder="1" applyAlignment="1">
      <alignment horizontal="center" vertical="center" wrapText="1"/>
    </xf>
    <xf numFmtId="0" fontId="103" fillId="76" borderId="75" xfId="0" applyFont="1" applyFill="1" applyBorder="1" applyAlignment="1">
      <alignment horizontal="center" vertical="center" wrapText="1"/>
    </xf>
    <xf numFmtId="0" fontId="104" fillId="0" borderId="53"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82" borderId="100" xfId="0" applyFont="1" applyFill="1" applyBorder="1" applyAlignment="1">
      <alignment vertical="center" wrapText="1"/>
    </xf>
    <xf numFmtId="0" fontId="104" fillId="82" borderId="98" xfId="0" applyFont="1" applyFill="1" applyBorder="1" applyAlignment="1">
      <alignment vertical="center" wrapText="1"/>
    </xf>
    <xf numFmtId="0" fontId="104" fillId="82" borderId="141" xfId="0" applyFont="1" applyFill="1" applyBorder="1" applyAlignment="1">
      <alignment horizontal="left" vertical="center" wrapText="1"/>
    </xf>
    <xf numFmtId="0" fontId="104" fillId="82" borderId="142" xfId="0" applyFont="1" applyFill="1" applyBorder="1" applyAlignment="1">
      <alignment horizontal="left" vertical="center" wrapText="1"/>
    </xf>
    <xf numFmtId="0" fontId="104" fillId="82" borderId="143"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3" borderId="78" xfId="0" applyFont="1" applyFill="1" applyBorder="1" applyAlignment="1">
      <alignment horizontal="left" vertical="center" wrapText="1"/>
    </xf>
    <xf numFmtId="0" fontId="104" fillId="82" borderId="80" xfId="0" applyFont="1" applyFill="1" applyBorder="1" applyAlignment="1">
      <alignment horizontal="left" vertical="center" wrapText="1"/>
    </xf>
    <xf numFmtId="0" fontId="104" fillId="82" borderId="81" xfId="0" applyFont="1" applyFill="1" applyBorder="1" applyAlignment="1">
      <alignment horizontal="left" vertical="center" wrapText="1"/>
    </xf>
    <xf numFmtId="0" fontId="104" fillId="82" borderId="53" xfId="0" applyFont="1" applyFill="1" applyBorder="1" applyAlignment="1">
      <alignment vertical="center" wrapText="1"/>
    </xf>
    <xf numFmtId="0" fontId="104" fillId="82" borderId="11" xfId="0" applyFont="1" applyFill="1" applyBorder="1" applyAlignment="1">
      <alignment vertical="center" wrapText="1"/>
    </xf>
    <xf numFmtId="0" fontId="104" fillId="3" borderId="100" xfId="0" applyFont="1" applyFill="1" applyBorder="1" applyAlignment="1">
      <alignment vertical="center" wrapText="1"/>
    </xf>
    <xf numFmtId="0" fontId="104" fillId="3" borderId="98" xfId="0" applyFont="1" applyFill="1" applyBorder="1" applyAlignment="1">
      <alignment vertical="center" wrapText="1"/>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3" fillId="0" borderId="72" xfId="0" applyFont="1" applyFill="1" applyBorder="1" applyAlignment="1">
      <alignment horizontal="center" vertical="center"/>
    </xf>
    <xf numFmtId="0" fontId="104" fillId="0" borderId="99" xfId="0" applyFont="1" applyFill="1" applyBorder="1" applyAlignment="1">
      <alignment horizontal="left" vertical="center" wrapText="1"/>
    </xf>
    <xf numFmtId="0" fontId="124" fillId="3" borderId="100" xfId="0" applyFont="1" applyFill="1" applyBorder="1" applyAlignment="1">
      <alignment vertical="center" wrapText="1"/>
    </xf>
    <xf numFmtId="0" fontId="124" fillId="3" borderId="98" xfId="0" applyFont="1" applyFill="1" applyBorder="1" applyAlignment="1">
      <alignment vertical="center" wrapText="1"/>
    </xf>
    <xf numFmtId="0" fontId="104" fillId="0" borderId="100" xfId="0" applyFont="1" applyFill="1" applyBorder="1" applyAlignment="1">
      <alignment horizontal="left"/>
    </xf>
    <xf numFmtId="0" fontId="104" fillId="0" borderId="98" xfId="0" applyFont="1" applyFill="1" applyBorder="1" applyAlignment="1">
      <alignment horizontal="left"/>
    </xf>
  </cellXfs>
  <cellStyles count="2186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416"/>
    <cellStyle name="Calculation 2 10 3" xfId="724"/>
    <cellStyle name="Calculation 2 10 3 2" xfId="21407"/>
    <cellStyle name="Calculation 2 10 3 3" xfId="21417"/>
    <cellStyle name="Calculation 2 10 4" xfId="725"/>
    <cellStyle name="Calculation 2 10 4 2" xfId="21406"/>
    <cellStyle name="Calculation 2 10 4 3" xfId="21418"/>
    <cellStyle name="Calculation 2 10 5" xfId="726"/>
    <cellStyle name="Calculation 2 10 5 2" xfId="21405"/>
    <cellStyle name="Calculation 2 10 5 3" xfId="21419"/>
    <cellStyle name="Calculation 2 11" xfId="727"/>
    <cellStyle name="Calculation 2 11 2" xfId="728"/>
    <cellStyle name="Calculation 2 11 2 2" xfId="21403"/>
    <cellStyle name="Calculation 2 11 2 3" xfId="21421"/>
    <cellStyle name="Calculation 2 11 3" xfId="729"/>
    <cellStyle name="Calculation 2 11 3 2" xfId="21402"/>
    <cellStyle name="Calculation 2 11 3 3" xfId="21422"/>
    <cellStyle name="Calculation 2 11 4" xfId="730"/>
    <cellStyle name="Calculation 2 11 4 2" xfId="21401"/>
    <cellStyle name="Calculation 2 11 4 3" xfId="21423"/>
    <cellStyle name="Calculation 2 11 5" xfId="731"/>
    <cellStyle name="Calculation 2 11 5 2" xfId="21400"/>
    <cellStyle name="Calculation 2 11 5 3" xfId="21424"/>
    <cellStyle name="Calculation 2 11 6" xfId="21404"/>
    <cellStyle name="Calculation 2 11 7" xfId="21420"/>
    <cellStyle name="Calculation 2 12" xfId="732"/>
    <cellStyle name="Calculation 2 12 2" xfId="733"/>
    <cellStyle name="Calculation 2 12 2 2" xfId="21398"/>
    <cellStyle name="Calculation 2 12 2 3" xfId="21426"/>
    <cellStyle name="Calculation 2 12 3" xfId="734"/>
    <cellStyle name="Calculation 2 12 3 2" xfId="21397"/>
    <cellStyle name="Calculation 2 12 3 3" xfId="21427"/>
    <cellStyle name="Calculation 2 12 4" xfId="735"/>
    <cellStyle name="Calculation 2 12 4 2" xfId="21396"/>
    <cellStyle name="Calculation 2 12 4 3" xfId="21428"/>
    <cellStyle name="Calculation 2 12 5" xfId="736"/>
    <cellStyle name="Calculation 2 12 5 2" xfId="21395"/>
    <cellStyle name="Calculation 2 12 5 3" xfId="21429"/>
    <cellStyle name="Calculation 2 12 6" xfId="21399"/>
    <cellStyle name="Calculation 2 12 7" xfId="21425"/>
    <cellStyle name="Calculation 2 13" xfId="737"/>
    <cellStyle name="Calculation 2 13 2" xfId="738"/>
    <cellStyle name="Calculation 2 13 2 2" xfId="21393"/>
    <cellStyle name="Calculation 2 13 2 3" xfId="21431"/>
    <cellStyle name="Calculation 2 13 3" xfId="739"/>
    <cellStyle name="Calculation 2 13 3 2" xfId="21392"/>
    <cellStyle name="Calculation 2 13 3 3" xfId="21432"/>
    <cellStyle name="Calculation 2 13 4" xfId="740"/>
    <cellStyle name="Calculation 2 13 4 2" xfId="21391"/>
    <cellStyle name="Calculation 2 13 4 3" xfId="21433"/>
    <cellStyle name="Calculation 2 13 5" xfId="21394"/>
    <cellStyle name="Calculation 2 13 6" xfId="21430"/>
    <cellStyle name="Calculation 2 14" xfId="741"/>
    <cellStyle name="Calculation 2 14 2" xfId="21390"/>
    <cellStyle name="Calculation 2 14 3" xfId="21434"/>
    <cellStyle name="Calculation 2 15" xfId="742"/>
    <cellStyle name="Calculation 2 15 2" xfId="21389"/>
    <cellStyle name="Calculation 2 15 3" xfId="21435"/>
    <cellStyle name="Calculation 2 16" xfId="743"/>
    <cellStyle name="Calculation 2 16 2" xfId="21388"/>
    <cellStyle name="Calculation 2 16 3" xfId="21436"/>
    <cellStyle name="Calculation 2 17" xfId="21409"/>
    <cellStyle name="Calculation 2 18" xfId="21415"/>
    <cellStyle name="Calculation 2 2" xfId="744"/>
    <cellStyle name="Calculation 2 2 10" xfId="21387"/>
    <cellStyle name="Calculation 2 2 11" xfId="21437"/>
    <cellStyle name="Calculation 2 2 2" xfId="745"/>
    <cellStyle name="Calculation 2 2 2 2" xfId="746"/>
    <cellStyle name="Calculation 2 2 2 2 2" xfId="21385"/>
    <cellStyle name="Calculation 2 2 2 2 3" xfId="21439"/>
    <cellStyle name="Calculation 2 2 2 3" xfId="747"/>
    <cellStyle name="Calculation 2 2 2 3 2" xfId="21384"/>
    <cellStyle name="Calculation 2 2 2 3 3" xfId="21440"/>
    <cellStyle name="Calculation 2 2 2 4" xfId="748"/>
    <cellStyle name="Calculation 2 2 2 4 2" xfId="21383"/>
    <cellStyle name="Calculation 2 2 2 4 3" xfId="21441"/>
    <cellStyle name="Calculation 2 2 2 5" xfId="21386"/>
    <cellStyle name="Calculation 2 2 2 6" xfId="21438"/>
    <cellStyle name="Calculation 2 2 3" xfId="749"/>
    <cellStyle name="Calculation 2 2 3 2" xfId="750"/>
    <cellStyle name="Calculation 2 2 3 2 2" xfId="21381"/>
    <cellStyle name="Calculation 2 2 3 2 3" xfId="21443"/>
    <cellStyle name="Calculation 2 2 3 3" xfId="751"/>
    <cellStyle name="Calculation 2 2 3 3 2" xfId="21380"/>
    <cellStyle name="Calculation 2 2 3 3 3" xfId="21444"/>
    <cellStyle name="Calculation 2 2 3 4" xfId="752"/>
    <cellStyle name="Calculation 2 2 3 4 2" xfId="21379"/>
    <cellStyle name="Calculation 2 2 3 4 3" xfId="21445"/>
    <cellStyle name="Calculation 2 2 3 5" xfId="21382"/>
    <cellStyle name="Calculation 2 2 3 6" xfId="21442"/>
    <cellStyle name="Calculation 2 2 4" xfId="753"/>
    <cellStyle name="Calculation 2 2 4 2" xfId="754"/>
    <cellStyle name="Calculation 2 2 4 2 2" xfId="21377"/>
    <cellStyle name="Calculation 2 2 4 2 3" xfId="21447"/>
    <cellStyle name="Calculation 2 2 4 3" xfId="755"/>
    <cellStyle name="Calculation 2 2 4 3 2" xfId="21376"/>
    <cellStyle name="Calculation 2 2 4 3 3" xfId="21448"/>
    <cellStyle name="Calculation 2 2 4 4" xfId="756"/>
    <cellStyle name="Calculation 2 2 4 4 2" xfId="21375"/>
    <cellStyle name="Calculation 2 2 4 4 3" xfId="21449"/>
    <cellStyle name="Calculation 2 2 4 5" xfId="21378"/>
    <cellStyle name="Calculation 2 2 4 6" xfId="21446"/>
    <cellStyle name="Calculation 2 2 5" xfId="757"/>
    <cellStyle name="Calculation 2 2 5 2" xfId="758"/>
    <cellStyle name="Calculation 2 2 5 2 2" xfId="21373"/>
    <cellStyle name="Calculation 2 2 5 2 3" xfId="21451"/>
    <cellStyle name="Calculation 2 2 5 3" xfId="759"/>
    <cellStyle name="Calculation 2 2 5 3 2" xfId="21372"/>
    <cellStyle name="Calculation 2 2 5 3 3" xfId="21452"/>
    <cellStyle name="Calculation 2 2 5 4" xfId="760"/>
    <cellStyle name="Calculation 2 2 5 4 2" xfId="21371"/>
    <cellStyle name="Calculation 2 2 5 4 3" xfId="21453"/>
    <cellStyle name="Calculation 2 2 5 5" xfId="21374"/>
    <cellStyle name="Calculation 2 2 5 6" xfId="21450"/>
    <cellStyle name="Calculation 2 2 6" xfId="761"/>
    <cellStyle name="Calculation 2 2 6 2" xfId="21370"/>
    <cellStyle name="Calculation 2 2 6 3" xfId="21454"/>
    <cellStyle name="Calculation 2 2 7" xfId="762"/>
    <cellStyle name="Calculation 2 2 7 2" xfId="21369"/>
    <cellStyle name="Calculation 2 2 7 3" xfId="21455"/>
    <cellStyle name="Calculation 2 2 8" xfId="763"/>
    <cellStyle name="Calculation 2 2 8 2" xfId="21368"/>
    <cellStyle name="Calculation 2 2 8 3" xfId="21456"/>
    <cellStyle name="Calculation 2 2 9" xfId="764"/>
    <cellStyle name="Calculation 2 2 9 2" xfId="21367"/>
    <cellStyle name="Calculation 2 2 9 3" xfId="21457"/>
    <cellStyle name="Calculation 2 3" xfId="765"/>
    <cellStyle name="Calculation 2 3 2" xfId="766"/>
    <cellStyle name="Calculation 2 3 2 2" xfId="21366"/>
    <cellStyle name="Calculation 2 3 2 3" xfId="21458"/>
    <cellStyle name="Calculation 2 3 3" xfId="767"/>
    <cellStyle name="Calculation 2 3 3 2" xfId="21365"/>
    <cellStyle name="Calculation 2 3 3 3" xfId="21459"/>
    <cellStyle name="Calculation 2 3 4" xfId="768"/>
    <cellStyle name="Calculation 2 3 4 2" xfId="21364"/>
    <cellStyle name="Calculation 2 3 4 3" xfId="21460"/>
    <cellStyle name="Calculation 2 3 5" xfId="769"/>
    <cellStyle name="Calculation 2 3 5 2" xfId="21363"/>
    <cellStyle name="Calculation 2 3 5 3" xfId="21461"/>
    <cellStyle name="Calculation 2 4" xfId="770"/>
    <cellStyle name="Calculation 2 4 2" xfId="771"/>
    <cellStyle name="Calculation 2 4 2 2" xfId="21362"/>
    <cellStyle name="Calculation 2 4 2 3" xfId="21462"/>
    <cellStyle name="Calculation 2 4 3" xfId="772"/>
    <cellStyle name="Calculation 2 4 3 2" xfId="21361"/>
    <cellStyle name="Calculation 2 4 3 3" xfId="21463"/>
    <cellStyle name="Calculation 2 4 4" xfId="773"/>
    <cellStyle name="Calculation 2 4 4 2" xfId="21360"/>
    <cellStyle name="Calculation 2 4 4 3" xfId="21464"/>
    <cellStyle name="Calculation 2 4 5" xfId="774"/>
    <cellStyle name="Calculation 2 4 5 2" xfId="21359"/>
    <cellStyle name="Calculation 2 4 5 3" xfId="21465"/>
    <cellStyle name="Calculation 2 5" xfId="775"/>
    <cellStyle name="Calculation 2 5 2" xfId="776"/>
    <cellStyle name="Calculation 2 5 2 2" xfId="21358"/>
    <cellStyle name="Calculation 2 5 2 3" xfId="21466"/>
    <cellStyle name="Calculation 2 5 3" xfId="777"/>
    <cellStyle name="Calculation 2 5 3 2" xfId="21357"/>
    <cellStyle name="Calculation 2 5 3 3" xfId="21467"/>
    <cellStyle name="Calculation 2 5 4" xfId="778"/>
    <cellStyle name="Calculation 2 5 4 2" xfId="21356"/>
    <cellStyle name="Calculation 2 5 4 3" xfId="21468"/>
    <cellStyle name="Calculation 2 5 5" xfId="779"/>
    <cellStyle name="Calculation 2 5 5 2" xfId="21355"/>
    <cellStyle name="Calculation 2 5 5 3" xfId="21469"/>
    <cellStyle name="Calculation 2 6" xfId="780"/>
    <cellStyle name="Calculation 2 6 2" xfId="781"/>
    <cellStyle name="Calculation 2 6 2 2" xfId="21354"/>
    <cellStyle name="Calculation 2 6 2 3" xfId="21470"/>
    <cellStyle name="Calculation 2 6 3" xfId="782"/>
    <cellStyle name="Calculation 2 6 3 2" xfId="21353"/>
    <cellStyle name="Calculation 2 6 3 3" xfId="21471"/>
    <cellStyle name="Calculation 2 6 4" xfId="783"/>
    <cellStyle name="Calculation 2 6 4 2" xfId="21352"/>
    <cellStyle name="Calculation 2 6 4 3" xfId="21472"/>
    <cellStyle name="Calculation 2 6 5" xfId="784"/>
    <cellStyle name="Calculation 2 6 5 2" xfId="21351"/>
    <cellStyle name="Calculation 2 6 5 3" xfId="21473"/>
    <cellStyle name="Calculation 2 7" xfId="785"/>
    <cellStyle name="Calculation 2 7 2" xfId="786"/>
    <cellStyle name="Calculation 2 7 2 2" xfId="21350"/>
    <cellStyle name="Calculation 2 7 2 3" xfId="21474"/>
    <cellStyle name="Calculation 2 7 3" xfId="787"/>
    <cellStyle name="Calculation 2 7 3 2" xfId="21349"/>
    <cellStyle name="Calculation 2 7 3 3" xfId="21475"/>
    <cellStyle name="Calculation 2 7 4" xfId="788"/>
    <cellStyle name="Calculation 2 7 4 2" xfId="21348"/>
    <cellStyle name="Calculation 2 7 4 3" xfId="21476"/>
    <cellStyle name="Calculation 2 7 5" xfId="789"/>
    <cellStyle name="Calculation 2 7 5 2" xfId="21347"/>
    <cellStyle name="Calculation 2 7 5 3" xfId="21477"/>
    <cellStyle name="Calculation 2 8" xfId="790"/>
    <cellStyle name="Calculation 2 8 2" xfId="791"/>
    <cellStyle name="Calculation 2 8 2 2" xfId="21346"/>
    <cellStyle name="Calculation 2 8 2 3" xfId="21478"/>
    <cellStyle name="Calculation 2 8 3" xfId="792"/>
    <cellStyle name="Calculation 2 8 3 2" xfId="21345"/>
    <cellStyle name="Calculation 2 8 3 3" xfId="21479"/>
    <cellStyle name="Calculation 2 8 4" xfId="793"/>
    <cellStyle name="Calculation 2 8 4 2" xfId="21344"/>
    <cellStyle name="Calculation 2 8 4 3" xfId="21480"/>
    <cellStyle name="Calculation 2 8 5" xfId="794"/>
    <cellStyle name="Calculation 2 8 5 2" xfId="21343"/>
    <cellStyle name="Calculation 2 8 5 3" xfId="21481"/>
    <cellStyle name="Calculation 2 9" xfId="795"/>
    <cellStyle name="Calculation 2 9 2" xfId="796"/>
    <cellStyle name="Calculation 2 9 2 2" xfId="21342"/>
    <cellStyle name="Calculation 2 9 2 3" xfId="21482"/>
    <cellStyle name="Calculation 2 9 3" xfId="797"/>
    <cellStyle name="Calculation 2 9 3 2" xfId="21341"/>
    <cellStyle name="Calculation 2 9 3 3" xfId="21483"/>
    <cellStyle name="Calculation 2 9 4" xfId="798"/>
    <cellStyle name="Calculation 2 9 4 2" xfId="21340"/>
    <cellStyle name="Calculation 2 9 4 3" xfId="21484"/>
    <cellStyle name="Calculation 2 9 5" xfId="799"/>
    <cellStyle name="Calculation 2 9 5 2" xfId="21339"/>
    <cellStyle name="Calculation 2 9 5 3" xfId="21485"/>
    <cellStyle name="Calculation 3" xfId="800"/>
    <cellStyle name="Calculation 3 2" xfId="801"/>
    <cellStyle name="Calculation 3 2 2" xfId="21337"/>
    <cellStyle name="Calculation 3 2 3" xfId="21487"/>
    <cellStyle name="Calculation 3 3" xfId="802"/>
    <cellStyle name="Calculation 3 3 2" xfId="21336"/>
    <cellStyle name="Calculation 3 3 3" xfId="21488"/>
    <cellStyle name="Calculation 3 4" xfId="21338"/>
    <cellStyle name="Calculation 3 5" xfId="21486"/>
    <cellStyle name="Calculation 4" xfId="803"/>
    <cellStyle name="Calculation 4 2" xfId="804"/>
    <cellStyle name="Calculation 4 2 2" xfId="21334"/>
    <cellStyle name="Calculation 4 2 3" xfId="21490"/>
    <cellStyle name="Calculation 4 3" xfId="805"/>
    <cellStyle name="Calculation 4 3 2" xfId="21333"/>
    <cellStyle name="Calculation 4 3 3" xfId="21491"/>
    <cellStyle name="Calculation 4 4" xfId="21335"/>
    <cellStyle name="Calculation 4 5" xfId="21489"/>
    <cellStyle name="Calculation 5" xfId="806"/>
    <cellStyle name="Calculation 5 2" xfId="807"/>
    <cellStyle name="Calculation 5 2 2" xfId="21331"/>
    <cellStyle name="Calculation 5 2 3" xfId="21493"/>
    <cellStyle name="Calculation 5 3" xfId="808"/>
    <cellStyle name="Calculation 5 3 2" xfId="21330"/>
    <cellStyle name="Calculation 5 3 3" xfId="21494"/>
    <cellStyle name="Calculation 5 4" xfId="21332"/>
    <cellStyle name="Calculation 5 5" xfId="21492"/>
    <cellStyle name="Calculation 6" xfId="809"/>
    <cellStyle name="Calculation 6 2" xfId="810"/>
    <cellStyle name="Calculation 6 2 2" xfId="21328"/>
    <cellStyle name="Calculation 6 2 3" xfId="21496"/>
    <cellStyle name="Calculation 6 3" xfId="811"/>
    <cellStyle name="Calculation 6 3 2" xfId="21327"/>
    <cellStyle name="Calculation 6 3 3" xfId="21497"/>
    <cellStyle name="Calculation 6 4" xfId="21329"/>
    <cellStyle name="Calculation 6 5" xfId="21495"/>
    <cellStyle name="Calculation 7" xfId="812"/>
    <cellStyle name="Calculation 7 2" xfId="21326"/>
    <cellStyle name="Calculation 7 3" xfId="21498"/>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1864"/>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3" xfId="21500"/>
    <cellStyle name="Gia's 11" xfId="21325"/>
    <cellStyle name="Gia's 12" xfId="21499"/>
    <cellStyle name="Gia's 2" xfId="9187"/>
    <cellStyle name="Gia's 2 2" xfId="21323"/>
    <cellStyle name="Gia's 2 3" xfId="21501"/>
    <cellStyle name="Gia's 3" xfId="9188"/>
    <cellStyle name="Gia's 3 2" xfId="21322"/>
    <cellStyle name="Gia's 3 3" xfId="21502"/>
    <cellStyle name="Gia's 4" xfId="9189"/>
    <cellStyle name="Gia's 4 2" xfId="21321"/>
    <cellStyle name="Gia's 4 3" xfId="21503"/>
    <cellStyle name="Gia's 5" xfId="9190"/>
    <cellStyle name="Gia's 5 2" xfId="21320"/>
    <cellStyle name="Gia's 5 3" xfId="21504"/>
    <cellStyle name="Gia's 6" xfId="9191"/>
    <cellStyle name="Gia's 6 2" xfId="21319"/>
    <cellStyle name="Gia's 6 3" xfId="21505"/>
    <cellStyle name="Gia's 7" xfId="9192"/>
    <cellStyle name="Gia's 7 2" xfId="21318"/>
    <cellStyle name="Gia's 7 3" xfId="21506"/>
    <cellStyle name="Gia's 8" xfId="9193"/>
    <cellStyle name="Gia's 8 2" xfId="21317"/>
    <cellStyle name="Gia's 8 3" xfId="21507"/>
    <cellStyle name="Gia's 9" xfId="9194"/>
    <cellStyle name="Gia's 9 2" xfId="21316"/>
    <cellStyle name="Gia's 9 3" xfId="21508"/>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3" xfId="21509"/>
    <cellStyle name="Header1" xfId="9222"/>
    <cellStyle name="Header1 2" xfId="9223"/>
    <cellStyle name="Header1 3" xfId="9224"/>
    <cellStyle name="Header2" xfId="9225"/>
    <cellStyle name="Header2 2" xfId="9226"/>
    <cellStyle name="Header2 2 2" xfId="21313"/>
    <cellStyle name="Header2 2 3" xfId="21511"/>
    <cellStyle name="Header2 3" xfId="9227"/>
    <cellStyle name="Header2 3 2" xfId="21312"/>
    <cellStyle name="Header2 3 3" xfId="21512"/>
    <cellStyle name="Header2 4" xfId="21314"/>
    <cellStyle name="Header2 5" xfId="21510"/>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3" xfId="21513"/>
    <cellStyle name="highlightExposure" xfId="9323"/>
    <cellStyle name="highlightExposure 2" xfId="21310"/>
    <cellStyle name="highlightExposure 3" xfId="21514"/>
    <cellStyle name="highlightPercentage" xfId="9324"/>
    <cellStyle name="highlightPercentage 2" xfId="21309"/>
    <cellStyle name="highlightPercentage 3" xfId="21515"/>
    <cellStyle name="highlightText" xfId="9325"/>
    <cellStyle name="highlightText 2" xfId="21308"/>
    <cellStyle name="highlightText 3" xfId="21516"/>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2 3" xfId="21518"/>
    <cellStyle name="Input 2 10 3" xfId="9336"/>
    <cellStyle name="Input 2 10 3 2" xfId="21305"/>
    <cellStyle name="Input 2 10 3 3" xfId="21519"/>
    <cellStyle name="Input 2 10 4" xfId="9337"/>
    <cellStyle name="Input 2 10 4 2" xfId="21304"/>
    <cellStyle name="Input 2 10 4 3" xfId="21520"/>
    <cellStyle name="Input 2 10 5" xfId="9338"/>
    <cellStyle name="Input 2 10 5 2" xfId="21303"/>
    <cellStyle name="Input 2 10 5 3" xfId="21521"/>
    <cellStyle name="Input 2 11" xfId="9339"/>
    <cellStyle name="Input 2 11 2" xfId="9340"/>
    <cellStyle name="Input 2 11 2 2" xfId="21301"/>
    <cellStyle name="Input 2 11 2 3" xfId="21523"/>
    <cellStyle name="Input 2 11 3" xfId="9341"/>
    <cellStyle name="Input 2 11 3 2" xfId="21300"/>
    <cellStyle name="Input 2 11 3 3" xfId="21524"/>
    <cellStyle name="Input 2 11 4" xfId="9342"/>
    <cellStyle name="Input 2 11 4 2" xfId="21299"/>
    <cellStyle name="Input 2 11 4 3" xfId="21525"/>
    <cellStyle name="Input 2 11 5" xfId="9343"/>
    <cellStyle name="Input 2 11 5 2" xfId="21298"/>
    <cellStyle name="Input 2 11 5 3" xfId="21526"/>
    <cellStyle name="Input 2 11 6" xfId="21302"/>
    <cellStyle name="Input 2 11 7" xfId="21522"/>
    <cellStyle name="Input 2 12" xfId="9344"/>
    <cellStyle name="Input 2 12 2" xfId="9345"/>
    <cellStyle name="Input 2 12 2 2" xfId="21296"/>
    <cellStyle name="Input 2 12 2 3" xfId="21528"/>
    <cellStyle name="Input 2 12 3" xfId="9346"/>
    <cellStyle name="Input 2 12 3 2" xfId="21295"/>
    <cellStyle name="Input 2 12 3 3" xfId="21529"/>
    <cellStyle name="Input 2 12 4" xfId="9347"/>
    <cellStyle name="Input 2 12 4 2" xfId="21294"/>
    <cellStyle name="Input 2 12 4 3" xfId="21530"/>
    <cellStyle name="Input 2 12 5" xfId="9348"/>
    <cellStyle name="Input 2 12 5 2" xfId="21293"/>
    <cellStyle name="Input 2 12 5 3" xfId="21531"/>
    <cellStyle name="Input 2 12 6" xfId="21297"/>
    <cellStyle name="Input 2 12 7" xfId="21527"/>
    <cellStyle name="Input 2 13" xfId="9349"/>
    <cellStyle name="Input 2 13 2" xfId="9350"/>
    <cellStyle name="Input 2 13 2 2" xfId="21291"/>
    <cellStyle name="Input 2 13 2 3" xfId="21533"/>
    <cellStyle name="Input 2 13 3" xfId="9351"/>
    <cellStyle name="Input 2 13 3 2" xfId="21290"/>
    <cellStyle name="Input 2 13 3 3" xfId="21534"/>
    <cellStyle name="Input 2 13 4" xfId="9352"/>
    <cellStyle name="Input 2 13 4 2" xfId="21289"/>
    <cellStyle name="Input 2 13 4 3" xfId="21535"/>
    <cellStyle name="Input 2 13 5" xfId="21292"/>
    <cellStyle name="Input 2 13 6" xfId="21532"/>
    <cellStyle name="Input 2 14" xfId="9353"/>
    <cellStyle name="Input 2 14 2" xfId="21288"/>
    <cellStyle name="Input 2 14 3" xfId="21536"/>
    <cellStyle name="Input 2 15" xfId="9354"/>
    <cellStyle name="Input 2 15 2" xfId="21287"/>
    <cellStyle name="Input 2 15 3" xfId="21537"/>
    <cellStyle name="Input 2 16" xfId="9355"/>
    <cellStyle name="Input 2 16 2" xfId="21286"/>
    <cellStyle name="Input 2 16 3" xfId="21538"/>
    <cellStyle name="Input 2 17" xfId="21307"/>
    <cellStyle name="Input 2 18" xfId="21517"/>
    <cellStyle name="Input 2 2" xfId="9356"/>
    <cellStyle name="Input 2 2 10" xfId="21285"/>
    <cellStyle name="Input 2 2 11" xfId="21539"/>
    <cellStyle name="Input 2 2 2" xfId="9357"/>
    <cellStyle name="Input 2 2 2 2" xfId="9358"/>
    <cellStyle name="Input 2 2 2 2 2" xfId="21283"/>
    <cellStyle name="Input 2 2 2 2 3" xfId="21541"/>
    <cellStyle name="Input 2 2 2 3" xfId="9359"/>
    <cellStyle name="Input 2 2 2 3 2" xfId="21282"/>
    <cellStyle name="Input 2 2 2 3 3" xfId="21542"/>
    <cellStyle name="Input 2 2 2 4" xfId="9360"/>
    <cellStyle name="Input 2 2 2 4 2" xfId="21281"/>
    <cellStyle name="Input 2 2 2 4 3" xfId="21543"/>
    <cellStyle name="Input 2 2 2 5" xfId="21284"/>
    <cellStyle name="Input 2 2 2 6" xfId="21540"/>
    <cellStyle name="Input 2 2 3" xfId="9361"/>
    <cellStyle name="Input 2 2 3 2" xfId="9362"/>
    <cellStyle name="Input 2 2 3 2 2" xfId="21279"/>
    <cellStyle name="Input 2 2 3 2 3" xfId="21545"/>
    <cellStyle name="Input 2 2 3 3" xfId="9363"/>
    <cellStyle name="Input 2 2 3 3 2" xfId="21278"/>
    <cellStyle name="Input 2 2 3 3 3" xfId="21546"/>
    <cellStyle name="Input 2 2 3 4" xfId="9364"/>
    <cellStyle name="Input 2 2 3 4 2" xfId="21277"/>
    <cellStyle name="Input 2 2 3 4 3" xfId="21547"/>
    <cellStyle name="Input 2 2 3 5" xfId="21280"/>
    <cellStyle name="Input 2 2 3 6" xfId="21544"/>
    <cellStyle name="Input 2 2 4" xfId="9365"/>
    <cellStyle name="Input 2 2 4 2" xfId="9366"/>
    <cellStyle name="Input 2 2 4 2 2" xfId="21275"/>
    <cellStyle name="Input 2 2 4 2 3" xfId="21549"/>
    <cellStyle name="Input 2 2 4 3" xfId="9367"/>
    <cellStyle name="Input 2 2 4 3 2" xfId="21274"/>
    <cellStyle name="Input 2 2 4 3 3" xfId="21550"/>
    <cellStyle name="Input 2 2 4 4" xfId="9368"/>
    <cellStyle name="Input 2 2 4 4 2" xfId="21273"/>
    <cellStyle name="Input 2 2 4 4 3" xfId="21551"/>
    <cellStyle name="Input 2 2 4 5" xfId="21276"/>
    <cellStyle name="Input 2 2 4 6" xfId="21548"/>
    <cellStyle name="Input 2 2 5" xfId="9369"/>
    <cellStyle name="Input 2 2 5 2" xfId="9370"/>
    <cellStyle name="Input 2 2 5 2 2" xfId="21271"/>
    <cellStyle name="Input 2 2 5 2 3" xfId="21553"/>
    <cellStyle name="Input 2 2 5 3" xfId="9371"/>
    <cellStyle name="Input 2 2 5 3 2" xfId="21270"/>
    <cellStyle name="Input 2 2 5 3 3" xfId="21554"/>
    <cellStyle name="Input 2 2 5 4" xfId="9372"/>
    <cellStyle name="Input 2 2 5 4 2" xfId="21269"/>
    <cellStyle name="Input 2 2 5 4 3" xfId="21555"/>
    <cellStyle name="Input 2 2 5 5" xfId="21272"/>
    <cellStyle name="Input 2 2 5 6" xfId="21552"/>
    <cellStyle name="Input 2 2 6" xfId="9373"/>
    <cellStyle name="Input 2 2 6 2" xfId="21268"/>
    <cellStyle name="Input 2 2 6 3" xfId="21556"/>
    <cellStyle name="Input 2 2 7" xfId="9374"/>
    <cellStyle name="Input 2 2 7 2" xfId="21267"/>
    <cellStyle name="Input 2 2 7 3" xfId="21557"/>
    <cellStyle name="Input 2 2 8" xfId="9375"/>
    <cellStyle name="Input 2 2 8 2" xfId="21266"/>
    <cellStyle name="Input 2 2 8 3" xfId="21558"/>
    <cellStyle name="Input 2 2 9" xfId="9376"/>
    <cellStyle name="Input 2 2 9 2" xfId="21265"/>
    <cellStyle name="Input 2 2 9 3" xfId="21559"/>
    <cellStyle name="Input 2 3" xfId="9377"/>
    <cellStyle name="Input 2 3 2" xfId="9378"/>
    <cellStyle name="Input 2 3 2 2" xfId="21264"/>
    <cellStyle name="Input 2 3 2 3" xfId="21560"/>
    <cellStyle name="Input 2 3 3" xfId="9379"/>
    <cellStyle name="Input 2 3 3 2" xfId="21263"/>
    <cellStyle name="Input 2 3 3 3" xfId="21561"/>
    <cellStyle name="Input 2 3 4" xfId="9380"/>
    <cellStyle name="Input 2 3 4 2" xfId="21262"/>
    <cellStyle name="Input 2 3 4 3" xfId="21562"/>
    <cellStyle name="Input 2 3 5" xfId="9381"/>
    <cellStyle name="Input 2 3 5 2" xfId="21261"/>
    <cellStyle name="Input 2 3 5 3" xfId="21563"/>
    <cellStyle name="Input 2 4" xfId="9382"/>
    <cellStyle name="Input 2 4 2" xfId="9383"/>
    <cellStyle name="Input 2 4 2 2" xfId="21260"/>
    <cellStyle name="Input 2 4 2 3" xfId="21564"/>
    <cellStyle name="Input 2 4 3" xfId="9384"/>
    <cellStyle name="Input 2 4 3 2" xfId="21259"/>
    <cellStyle name="Input 2 4 3 3" xfId="21565"/>
    <cellStyle name="Input 2 4 4" xfId="9385"/>
    <cellStyle name="Input 2 4 4 2" xfId="21258"/>
    <cellStyle name="Input 2 4 4 3" xfId="21566"/>
    <cellStyle name="Input 2 4 5" xfId="9386"/>
    <cellStyle name="Input 2 4 5 2" xfId="21257"/>
    <cellStyle name="Input 2 4 5 3" xfId="21567"/>
    <cellStyle name="Input 2 5" xfId="9387"/>
    <cellStyle name="Input 2 5 2" xfId="9388"/>
    <cellStyle name="Input 2 5 2 2" xfId="21256"/>
    <cellStyle name="Input 2 5 2 3" xfId="21568"/>
    <cellStyle name="Input 2 5 3" xfId="9389"/>
    <cellStyle name="Input 2 5 3 2" xfId="21255"/>
    <cellStyle name="Input 2 5 3 3" xfId="21569"/>
    <cellStyle name="Input 2 5 4" xfId="9390"/>
    <cellStyle name="Input 2 5 4 2" xfId="21254"/>
    <cellStyle name="Input 2 5 4 3" xfId="21570"/>
    <cellStyle name="Input 2 5 5" xfId="9391"/>
    <cellStyle name="Input 2 5 5 2" xfId="21253"/>
    <cellStyle name="Input 2 5 5 3" xfId="21571"/>
    <cellStyle name="Input 2 6" xfId="9392"/>
    <cellStyle name="Input 2 6 2" xfId="9393"/>
    <cellStyle name="Input 2 6 2 2" xfId="21252"/>
    <cellStyle name="Input 2 6 2 3" xfId="21572"/>
    <cellStyle name="Input 2 6 3" xfId="9394"/>
    <cellStyle name="Input 2 6 3 2" xfId="21251"/>
    <cellStyle name="Input 2 6 3 3" xfId="21573"/>
    <cellStyle name="Input 2 6 4" xfId="9395"/>
    <cellStyle name="Input 2 6 4 2" xfId="21250"/>
    <cellStyle name="Input 2 6 4 3" xfId="21574"/>
    <cellStyle name="Input 2 6 5" xfId="9396"/>
    <cellStyle name="Input 2 6 5 2" xfId="21249"/>
    <cellStyle name="Input 2 6 5 3" xfId="21575"/>
    <cellStyle name="Input 2 7" xfId="9397"/>
    <cellStyle name="Input 2 7 2" xfId="9398"/>
    <cellStyle name="Input 2 7 2 2" xfId="21248"/>
    <cellStyle name="Input 2 7 2 3" xfId="21576"/>
    <cellStyle name="Input 2 7 3" xfId="9399"/>
    <cellStyle name="Input 2 7 3 2" xfId="21247"/>
    <cellStyle name="Input 2 7 3 3" xfId="21577"/>
    <cellStyle name="Input 2 7 4" xfId="9400"/>
    <cellStyle name="Input 2 7 4 2" xfId="21246"/>
    <cellStyle name="Input 2 7 4 3" xfId="21578"/>
    <cellStyle name="Input 2 7 5" xfId="9401"/>
    <cellStyle name="Input 2 7 5 2" xfId="21245"/>
    <cellStyle name="Input 2 7 5 3" xfId="21579"/>
    <cellStyle name="Input 2 8" xfId="9402"/>
    <cellStyle name="Input 2 8 2" xfId="9403"/>
    <cellStyle name="Input 2 8 2 2" xfId="21244"/>
    <cellStyle name="Input 2 8 2 3" xfId="21580"/>
    <cellStyle name="Input 2 8 3" xfId="9404"/>
    <cellStyle name="Input 2 8 3 2" xfId="21243"/>
    <cellStyle name="Input 2 8 3 3" xfId="21581"/>
    <cellStyle name="Input 2 8 4" xfId="9405"/>
    <cellStyle name="Input 2 8 4 2" xfId="21242"/>
    <cellStyle name="Input 2 8 4 3" xfId="21582"/>
    <cellStyle name="Input 2 8 5" xfId="9406"/>
    <cellStyle name="Input 2 8 5 2" xfId="21241"/>
    <cellStyle name="Input 2 8 5 3" xfId="21583"/>
    <cellStyle name="Input 2 9" xfId="9407"/>
    <cellStyle name="Input 2 9 2" xfId="9408"/>
    <cellStyle name="Input 2 9 2 2" xfId="21240"/>
    <cellStyle name="Input 2 9 2 3" xfId="21584"/>
    <cellStyle name="Input 2 9 3" xfId="9409"/>
    <cellStyle name="Input 2 9 3 2" xfId="21239"/>
    <cellStyle name="Input 2 9 3 3" xfId="21585"/>
    <cellStyle name="Input 2 9 4" xfId="9410"/>
    <cellStyle name="Input 2 9 4 2" xfId="21238"/>
    <cellStyle name="Input 2 9 4 3" xfId="21586"/>
    <cellStyle name="Input 2 9 5" xfId="9411"/>
    <cellStyle name="Input 2 9 5 2" xfId="21237"/>
    <cellStyle name="Input 2 9 5 3" xfId="21587"/>
    <cellStyle name="Input 3" xfId="9412"/>
    <cellStyle name="Input 3 2" xfId="9413"/>
    <cellStyle name="Input 3 2 2" xfId="21235"/>
    <cellStyle name="Input 3 2 3" xfId="21589"/>
    <cellStyle name="Input 3 3" xfId="9414"/>
    <cellStyle name="Input 3 3 2" xfId="21234"/>
    <cellStyle name="Input 3 3 3" xfId="21590"/>
    <cellStyle name="Input 3 4" xfId="21236"/>
    <cellStyle name="Input 3 5" xfId="21588"/>
    <cellStyle name="Input 4" xfId="9415"/>
    <cellStyle name="Input 4 2" xfId="9416"/>
    <cellStyle name="Input 4 2 2" xfId="21232"/>
    <cellStyle name="Input 4 2 3" xfId="21592"/>
    <cellStyle name="Input 4 3" xfId="9417"/>
    <cellStyle name="Input 4 3 2" xfId="21231"/>
    <cellStyle name="Input 4 3 3" xfId="21593"/>
    <cellStyle name="Input 4 4" xfId="21233"/>
    <cellStyle name="Input 4 5" xfId="21591"/>
    <cellStyle name="Input 5" xfId="9418"/>
    <cellStyle name="Input 5 2" xfId="9419"/>
    <cellStyle name="Input 5 2 2" xfId="21229"/>
    <cellStyle name="Input 5 2 3" xfId="21595"/>
    <cellStyle name="Input 5 3" xfId="9420"/>
    <cellStyle name="Input 5 3 2" xfId="21228"/>
    <cellStyle name="Input 5 3 3" xfId="21596"/>
    <cellStyle name="Input 5 4" xfId="21230"/>
    <cellStyle name="Input 5 5" xfId="21594"/>
    <cellStyle name="Input 6" xfId="9421"/>
    <cellStyle name="Input 6 2" xfId="9422"/>
    <cellStyle name="Input 6 2 2" xfId="21226"/>
    <cellStyle name="Input 6 2 3" xfId="21598"/>
    <cellStyle name="Input 6 3" xfId="9423"/>
    <cellStyle name="Input 6 3 2" xfId="21225"/>
    <cellStyle name="Input 6 3 3" xfId="21599"/>
    <cellStyle name="Input 6 4" xfId="21227"/>
    <cellStyle name="Input 6 5" xfId="21597"/>
    <cellStyle name="Input 7" xfId="9424"/>
    <cellStyle name="Input 7 2" xfId="21224"/>
    <cellStyle name="Input 7 3" xfId="21600"/>
    <cellStyle name="inputExposure" xfId="9425"/>
    <cellStyle name="inputExposure 2" xfId="21223"/>
    <cellStyle name="inputExposure 3" xfId="21601"/>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4" xfId="21863"/>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603"/>
    <cellStyle name="Note 2 10 3" xfId="20386"/>
    <cellStyle name="Note 2 10 3 2" xfId="21220"/>
    <cellStyle name="Note 2 10 3 3" xfId="21604"/>
    <cellStyle name="Note 2 10 4" xfId="20387"/>
    <cellStyle name="Note 2 10 4 2" xfId="21219"/>
    <cellStyle name="Note 2 10 4 3" xfId="21605"/>
    <cellStyle name="Note 2 10 5" xfId="20388"/>
    <cellStyle name="Note 2 10 5 2" xfId="21218"/>
    <cellStyle name="Note 2 10 5 3" xfId="21606"/>
    <cellStyle name="Note 2 11" xfId="20389"/>
    <cellStyle name="Note 2 11 2" xfId="20390"/>
    <cellStyle name="Note 2 11 2 2" xfId="21217"/>
    <cellStyle name="Note 2 11 2 3" xfId="21607"/>
    <cellStyle name="Note 2 11 3" xfId="20391"/>
    <cellStyle name="Note 2 11 3 2" xfId="21216"/>
    <cellStyle name="Note 2 11 3 3" xfId="21608"/>
    <cellStyle name="Note 2 11 4" xfId="20392"/>
    <cellStyle name="Note 2 11 4 2" xfId="21215"/>
    <cellStyle name="Note 2 11 4 3" xfId="21609"/>
    <cellStyle name="Note 2 11 5" xfId="20393"/>
    <cellStyle name="Note 2 11 5 2" xfId="21214"/>
    <cellStyle name="Note 2 11 5 3" xfId="21610"/>
    <cellStyle name="Note 2 12" xfId="20394"/>
    <cellStyle name="Note 2 12 2" xfId="20395"/>
    <cellStyle name="Note 2 12 2 2" xfId="21213"/>
    <cellStyle name="Note 2 12 2 3" xfId="21611"/>
    <cellStyle name="Note 2 12 3" xfId="20396"/>
    <cellStyle name="Note 2 12 3 2" xfId="21212"/>
    <cellStyle name="Note 2 12 3 3" xfId="21612"/>
    <cellStyle name="Note 2 12 4" xfId="20397"/>
    <cellStyle name="Note 2 12 4 2" xfId="21211"/>
    <cellStyle name="Note 2 12 4 3" xfId="21613"/>
    <cellStyle name="Note 2 12 5" xfId="20398"/>
    <cellStyle name="Note 2 12 5 2" xfId="21210"/>
    <cellStyle name="Note 2 12 5 3" xfId="21614"/>
    <cellStyle name="Note 2 13" xfId="20399"/>
    <cellStyle name="Note 2 13 2" xfId="20400"/>
    <cellStyle name="Note 2 13 2 2" xfId="21209"/>
    <cellStyle name="Note 2 13 2 3" xfId="21615"/>
    <cellStyle name="Note 2 13 3" xfId="20401"/>
    <cellStyle name="Note 2 13 3 2" xfId="21208"/>
    <cellStyle name="Note 2 13 3 3" xfId="21616"/>
    <cellStyle name="Note 2 13 4" xfId="20402"/>
    <cellStyle name="Note 2 13 4 2" xfId="21207"/>
    <cellStyle name="Note 2 13 4 3" xfId="21617"/>
    <cellStyle name="Note 2 13 5" xfId="20403"/>
    <cellStyle name="Note 2 13 5 2" xfId="21206"/>
    <cellStyle name="Note 2 13 5 3" xfId="21618"/>
    <cellStyle name="Note 2 14" xfId="20404"/>
    <cellStyle name="Note 2 14 2" xfId="20405"/>
    <cellStyle name="Note 2 14 2 2" xfId="21204"/>
    <cellStyle name="Note 2 14 2 3" xfId="21620"/>
    <cellStyle name="Note 2 14 3" xfId="21205"/>
    <cellStyle name="Note 2 14 4" xfId="21619"/>
    <cellStyle name="Note 2 15" xfId="20406"/>
    <cellStyle name="Note 2 15 2" xfId="20407"/>
    <cellStyle name="Note 2 15 2 2" xfId="21203"/>
    <cellStyle name="Note 2 15 2 3" xfId="21621"/>
    <cellStyle name="Note 2 16" xfId="20408"/>
    <cellStyle name="Note 2 16 2" xfId="21202"/>
    <cellStyle name="Note 2 16 3" xfId="21622"/>
    <cellStyle name="Note 2 17" xfId="20409"/>
    <cellStyle name="Note 2 17 2" xfId="21201"/>
    <cellStyle name="Note 2 17 3" xfId="21623"/>
    <cellStyle name="Note 2 18" xfId="21222"/>
    <cellStyle name="Note 2 19" xfId="21602"/>
    <cellStyle name="Note 2 2" xfId="20410"/>
    <cellStyle name="Note 2 2 10" xfId="20411"/>
    <cellStyle name="Note 2 2 10 2" xfId="21199"/>
    <cellStyle name="Note 2 2 10 3" xfId="21625"/>
    <cellStyle name="Note 2 2 11" xfId="21200"/>
    <cellStyle name="Note 2 2 12" xfId="21624"/>
    <cellStyle name="Note 2 2 2" xfId="20412"/>
    <cellStyle name="Note 2 2 2 2" xfId="20413"/>
    <cellStyle name="Note 2 2 2 2 2" xfId="21197"/>
    <cellStyle name="Note 2 2 2 2 3" xfId="21627"/>
    <cellStyle name="Note 2 2 2 3" xfId="20414"/>
    <cellStyle name="Note 2 2 2 3 2" xfId="21196"/>
    <cellStyle name="Note 2 2 2 3 3" xfId="21628"/>
    <cellStyle name="Note 2 2 2 4" xfId="20415"/>
    <cellStyle name="Note 2 2 2 4 2" xfId="21195"/>
    <cellStyle name="Note 2 2 2 4 3" xfId="21629"/>
    <cellStyle name="Note 2 2 2 5" xfId="20416"/>
    <cellStyle name="Note 2 2 2 5 2" xfId="21194"/>
    <cellStyle name="Note 2 2 2 5 3" xfId="21630"/>
    <cellStyle name="Note 2 2 2 6" xfId="21198"/>
    <cellStyle name="Note 2 2 2 7" xfId="21626"/>
    <cellStyle name="Note 2 2 3" xfId="20417"/>
    <cellStyle name="Note 2 2 3 2" xfId="20418"/>
    <cellStyle name="Note 2 2 3 2 2" xfId="21193"/>
    <cellStyle name="Note 2 2 3 2 3" xfId="21631"/>
    <cellStyle name="Note 2 2 3 3" xfId="20419"/>
    <cellStyle name="Note 2 2 3 3 2" xfId="21192"/>
    <cellStyle name="Note 2 2 3 3 3" xfId="21632"/>
    <cellStyle name="Note 2 2 3 4" xfId="20420"/>
    <cellStyle name="Note 2 2 3 4 2" xfId="21191"/>
    <cellStyle name="Note 2 2 3 4 3" xfId="21633"/>
    <cellStyle name="Note 2 2 3 5" xfId="20421"/>
    <cellStyle name="Note 2 2 3 5 2" xfId="21190"/>
    <cellStyle name="Note 2 2 3 5 3" xfId="21634"/>
    <cellStyle name="Note 2 2 4" xfId="20422"/>
    <cellStyle name="Note 2 2 4 2" xfId="20423"/>
    <cellStyle name="Note 2 2 4 2 2" xfId="21188"/>
    <cellStyle name="Note 2 2 4 2 3" xfId="21636"/>
    <cellStyle name="Note 2 2 4 3" xfId="20424"/>
    <cellStyle name="Note 2 2 4 3 2" xfId="21187"/>
    <cellStyle name="Note 2 2 4 3 3" xfId="21637"/>
    <cellStyle name="Note 2 2 4 4" xfId="20425"/>
    <cellStyle name="Note 2 2 4 4 2" xfId="21186"/>
    <cellStyle name="Note 2 2 4 4 3" xfId="21638"/>
    <cellStyle name="Note 2 2 4 5" xfId="21189"/>
    <cellStyle name="Note 2 2 4 6" xfId="21635"/>
    <cellStyle name="Note 2 2 5" xfId="20426"/>
    <cellStyle name="Note 2 2 5 2" xfId="20427"/>
    <cellStyle name="Note 2 2 5 2 2" xfId="21184"/>
    <cellStyle name="Note 2 2 5 2 3" xfId="21640"/>
    <cellStyle name="Note 2 2 5 3" xfId="20428"/>
    <cellStyle name="Note 2 2 5 3 2" xfId="21183"/>
    <cellStyle name="Note 2 2 5 3 3" xfId="21641"/>
    <cellStyle name="Note 2 2 5 4" xfId="20429"/>
    <cellStyle name="Note 2 2 5 4 2" xfId="21182"/>
    <cellStyle name="Note 2 2 5 4 3" xfId="21642"/>
    <cellStyle name="Note 2 2 5 5" xfId="21185"/>
    <cellStyle name="Note 2 2 5 6" xfId="21639"/>
    <cellStyle name="Note 2 2 6" xfId="20430"/>
    <cellStyle name="Note 2 2 6 2" xfId="21181"/>
    <cellStyle name="Note 2 2 6 3" xfId="21643"/>
    <cellStyle name="Note 2 2 7" xfId="20431"/>
    <cellStyle name="Note 2 2 7 2" xfId="21180"/>
    <cellStyle name="Note 2 2 7 3" xfId="21644"/>
    <cellStyle name="Note 2 2 8" xfId="20432"/>
    <cellStyle name="Note 2 2 8 2" xfId="21179"/>
    <cellStyle name="Note 2 2 8 3" xfId="21645"/>
    <cellStyle name="Note 2 2 9" xfId="20433"/>
    <cellStyle name="Note 2 2 9 2" xfId="21178"/>
    <cellStyle name="Note 2 2 9 3" xfId="21646"/>
    <cellStyle name="Note 2 3" xfId="20434"/>
    <cellStyle name="Note 2 3 2" xfId="20435"/>
    <cellStyle name="Note 2 3 2 2" xfId="21177"/>
    <cellStyle name="Note 2 3 2 3" xfId="21647"/>
    <cellStyle name="Note 2 3 3" xfId="20436"/>
    <cellStyle name="Note 2 3 3 2" xfId="21176"/>
    <cellStyle name="Note 2 3 3 3" xfId="21648"/>
    <cellStyle name="Note 2 3 4" xfId="20437"/>
    <cellStyle name="Note 2 3 4 2" xfId="21175"/>
    <cellStyle name="Note 2 3 4 3" xfId="21649"/>
    <cellStyle name="Note 2 3 5" xfId="20438"/>
    <cellStyle name="Note 2 3 5 2" xfId="21174"/>
    <cellStyle name="Note 2 3 5 3" xfId="21650"/>
    <cellStyle name="Note 2 4" xfId="20439"/>
    <cellStyle name="Note 2 4 2" xfId="20440"/>
    <cellStyle name="Note 2 4 2 2" xfId="20441"/>
    <cellStyle name="Note 2 4 2 2 2" xfId="21173"/>
    <cellStyle name="Note 2 4 2 2 3" xfId="21651"/>
    <cellStyle name="Note 2 4 3" xfId="20442"/>
    <cellStyle name="Note 2 4 3 2" xfId="20443"/>
    <cellStyle name="Note 2 4 3 2 2" xfId="21172"/>
    <cellStyle name="Note 2 4 3 2 3" xfId="21652"/>
    <cellStyle name="Note 2 4 4" xfId="20444"/>
    <cellStyle name="Note 2 4 4 2" xfId="20445"/>
    <cellStyle name="Note 2 4 4 2 2" xfId="21171"/>
    <cellStyle name="Note 2 4 4 2 3" xfId="21653"/>
    <cellStyle name="Note 2 4 5" xfId="20446"/>
    <cellStyle name="Note 2 4 6" xfId="20447"/>
    <cellStyle name="Note 2 4 7" xfId="20448"/>
    <cellStyle name="Note 2 4 7 2" xfId="21170"/>
    <cellStyle name="Note 2 4 7 3" xfId="21654"/>
    <cellStyle name="Note 2 5" xfId="20449"/>
    <cellStyle name="Note 2 5 2" xfId="20450"/>
    <cellStyle name="Note 2 5 2 2" xfId="20451"/>
    <cellStyle name="Note 2 5 2 2 2" xfId="21169"/>
    <cellStyle name="Note 2 5 2 2 3" xfId="21655"/>
    <cellStyle name="Note 2 5 3" xfId="20452"/>
    <cellStyle name="Note 2 5 3 2" xfId="20453"/>
    <cellStyle name="Note 2 5 3 2 2" xfId="21168"/>
    <cellStyle name="Note 2 5 3 2 3" xfId="21656"/>
    <cellStyle name="Note 2 5 4" xfId="20454"/>
    <cellStyle name="Note 2 5 4 2" xfId="20455"/>
    <cellStyle name="Note 2 5 4 2 2" xfId="21167"/>
    <cellStyle name="Note 2 5 4 2 3" xfId="21657"/>
    <cellStyle name="Note 2 5 5" xfId="20456"/>
    <cellStyle name="Note 2 5 6" xfId="20457"/>
    <cellStyle name="Note 2 5 7" xfId="20458"/>
    <cellStyle name="Note 2 5 7 2" xfId="21166"/>
    <cellStyle name="Note 2 5 7 3" xfId="21658"/>
    <cellStyle name="Note 2 6" xfId="20459"/>
    <cellStyle name="Note 2 6 2" xfId="20460"/>
    <cellStyle name="Note 2 6 2 2" xfId="20461"/>
    <cellStyle name="Note 2 6 2 2 2" xfId="21165"/>
    <cellStyle name="Note 2 6 2 2 3" xfId="21659"/>
    <cellStyle name="Note 2 6 3" xfId="20462"/>
    <cellStyle name="Note 2 6 3 2" xfId="20463"/>
    <cellStyle name="Note 2 6 3 2 2" xfId="21164"/>
    <cellStyle name="Note 2 6 3 2 3" xfId="21660"/>
    <cellStyle name="Note 2 6 4" xfId="20464"/>
    <cellStyle name="Note 2 6 4 2" xfId="20465"/>
    <cellStyle name="Note 2 6 4 2 2" xfId="21163"/>
    <cellStyle name="Note 2 6 4 2 3" xfId="21661"/>
    <cellStyle name="Note 2 6 5" xfId="20466"/>
    <cellStyle name="Note 2 6 6" xfId="20467"/>
    <cellStyle name="Note 2 6 7" xfId="20468"/>
    <cellStyle name="Note 2 6 7 2" xfId="21162"/>
    <cellStyle name="Note 2 6 7 3" xfId="21662"/>
    <cellStyle name="Note 2 7" xfId="20469"/>
    <cellStyle name="Note 2 7 2" xfId="20470"/>
    <cellStyle name="Note 2 7 2 2" xfId="20471"/>
    <cellStyle name="Note 2 7 2 2 2" xfId="21161"/>
    <cellStyle name="Note 2 7 2 2 3" xfId="21663"/>
    <cellStyle name="Note 2 7 3" xfId="20472"/>
    <cellStyle name="Note 2 7 3 2" xfId="20473"/>
    <cellStyle name="Note 2 7 3 2 2" xfId="21160"/>
    <cellStyle name="Note 2 7 3 2 3" xfId="21664"/>
    <cellStyle name="Note 2 7 4" xfId="20474"/>
    <cellStyle name="Note 2 7 4 2" xfId="20475"/>
    <cellStyle name="Note 2 7 4 2 2" xfId="21159"/>
    <cellStyle name="Note 2 7 4 2 3" xfId="21665"/>
    <cellStyle name="Note 2 7 5" xfId="20476"/>
    <cellStyle name="Note 2 7 6" xfId="20477"/>
    <cellStyle name="Note 2 7 7" xfId="20478"/>
    <cellStyle name="Note 2 7 7 2" xfId="21158"/>
    <cellStyle name="Note 2 7 7 3" xfId="21666"/>
    <cellStyle name="Note 2 8" xfId="20479"/>
    <cellStyle name="Note 2 8 2" xfId="20480"/>
    <cellStyle name="Note 2 8 2 2" xfId="21157"/>
    <cellStyle name="Note 2 8 2 3" xfId="21667"/>
    <cellStyle name="Note 2 8 3" xfId="20481"/>
    <cellStyle name="Note 2 8 3 2" xfId="21156"/>
    <cellStyle name="Note 2 8 3 3" xfId="21668"/>
    <cellStyle name="Note 2 8 4" xfId="20482"/>
    <cellStyle name="Note 2 8 4 2" xfId="21155"/>
    <cellStyle name="Note 2 8 4 3" xfId="21669"/>
    <cellStyle name="Note 2 8 5" xfId="20483"/>
    <cellStyle name="Note 2 8 5 2" xfId="21154"/>
    <cellStyle name="Note 2 8 5 3" xfId="21670"/>
    <cellStyle name="Note 2 9" xfId="20484"/>
    <cellStyle name="Note 2 9 2" xfId="20485"/>
    <cellStyle name="Note 2 9 2 2" xfId="21153"/>
    <cellStyle name="Note 2 9 2 3" xfId="21671"/>
    <cellStyle name="Note 2 9 3" xfId="20486"/>
    <cellStyle name="Note 2 9 3 2" xfId="21152"/>
    <cellStyle name="Note 2 9 3 3" xfId="21672"/>
    <cellStyle name="Note 2 9 4" xfId="20487"/>
    <cellStyle name="Note 2 9 4 2" xfId="21151"/>
    <cellStyle name="Note 2 9 4 3" xfId="21673"/>
    <cellStyle name="Note 2 9 5" xfId="20488"/>
    <cellStyle name="Note 2 9 5 2" xfId="21150"/>
    <cellStyle name="Note 2 9 5 3" xfId="21674"/>
    <cellStyle name="Note 3 2" xfId="20489"/>
    <cellStyle name="Note 3 2 2" xfId="20490"/>
    <cellStyle name="Note 3 2 2 2" xfId="21148"/>
    <cellStyle name="Note 3 2 2 3" xfId="21676"/>
    <cellStyle name="Note 3 2 3" xfId="20491"/>
    <cellStyle name="Note 3 2 4" xfId="21149"/>
    <cellStyle name="Note 3 2 5" xfId="21675"/>
    <cellStyle name="Note 3 3" xfId="20492"/>
    <cellStyle name="Note 3 3 2" xfId="20493"/>
    <cellStyle name="Note 3 3 3" xfId="21147"/>
    <cellStyle name="Note 3 3 4" xfId="21677"/>
    <cellStyle name="Note 3 4" xfId="20494"/>
    <cellStyle name="Note 3 4 2" xfId="21146"/>
    <cellStyle name="Note 3 4 3" xfId="21678"/>
    <cellStyle name="Note 3 5" xfId="20495"/>
    <cellStyle name="Note 4 2" xfId="20496"/>
    <cellStyle name="Note 4 2 2" xfId="20497"/>
    <cellStyle name="Note 4 2 2 2" xfId="21144"/>
    <cellStyle name="Note 4 2 2 3" xfId="21680"/>
    <cellStyle name="Note 4 2 3" xfId="20498"/>
    <cellStyle name="Note 4 2 4" xfId="21145"/>
    <cellStyle name="Note 4 2 5" xfId="21679"/>
    <cellStyle name="Note 4 3" xfId="20499"/>
    <cellStyle name="Note 4 4" xfId="20500"/>
    <cellStyle name="Note 4 4 2" xfId="21143"/>
    <cellStyle name="Note 4 4 3" xfId="21681"/>
    <cellStyle name="Note 4 5" xfId="20501"/>
    <cellStyle name="Note 5" xfId="20502"/>
    <cellStyle name="Note 5 2" xfId="20503"/>
    <cellStyle name="Note 5 2 2" xfId="20504"/>
    <cellStyle name="Note 5 2 3" xfId="21141"/>
    <cellStyle name="Note 5 2 4" xfId="21683"/>
    <cellStyle name="Note 5 3" xfId="20505"/>
    <cellStyle name="Note 5 3 2" xfId="20506"/>
    <cellStyle name="Note 5 3 3" xfId="21140"/>
    <cellStyle name="Note 5 3 4" xfId="21684"/>
    <cellStyle name="Note 5 4" xfId="20507"/>
    <cellStyle name="Note 5 4 2" xfId="21139"/>
    <cellStyle name="Note 5 4 3" xfId="21685"/>
    <cellStyle name="Note 5 5" xfId="20508"/>
    <cellStyle name="Note 5 6" xfId="21142"/>
    <cellStyle name="Note 5 7" xfId="21682"/>
    <cellStyle name="Note 6" xfId="20509"/>
    <cellStyle name="Note 6 2" xfId="20510"/>
    <cellStyle name="Note 6 2 2" xfId="20511"/>
    <cellStyle name="Note 6 2 3" xfId="21137"/>
    <cellStyle name="Note 6 2 4" xfId="21687"/>
    <cellStyle name="Note 6 3" xfId="20512"/>
    <cellStyle name="Note 6 4" xfId="20513"/>
    <cellStyle name="Note 6 5" xfId="21138"/>
    <cellStyle name="Note 6 6" xfId="21686"/>
    <cellStyle name="Note 7" xfId="20514"/>
    <cellStyle name="Note 7 2" xfId="21136"/>
    <cellStyle name="Note 7 3" xfId="21688"/>
    <cellStyle name="Note 8" xfId="20515"/>
    <cellStyle name="Note 8 2" xfId="20516"/>
    <cellStyle name="Note 8 2 2" xfId="21134"/>
    <cellStyle name="Note 8 2 3" xfId="21690"/>
    <cellStyle name="Note 8 3" xfId="21135"/>
    <cellStyle name="Note 8 4" xfId="21689"/>
    <cellStyle name="Note 9" xfId="20517"/>
    <cellStyle name="Note 9 2" xfId="21133"/>
    <cellStyle name="Note 9 3" xfId="21691"/>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3" xfId="2169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694"/>
    <cellStyle name="Output 2 10 3" xfId="20531"/>
    <cellStyle name="Output 2 10 3 2" xfId="21129"/>
    <cellStyle name="Output 2 10 3 3" xfId="21695"/>
    <cellStyle name="Output 2 10 4" xfId="20532"/>
    <cellStyle name="Output 2 10 4 2" xfId="21128"/>
    <cellStyle name="Output 2 10 4 3" xfId="21696"/>
    <cellStyle name="Output 2 10 5" xfId="20533"/>
    <cellStyle name="Output 2 10 5 2" xfId="21127"/>
    <cellStyle name="Output 2 10 5 3" xfId="21697"/>
    <cellStyle name="Output 2 11" xfId="20534"/>
    <cellStyle name="Output 2 11 2" xfId="20535"/>
    <cellStyle name="Output 2 11 2 2" xfId="21125"/>
    <cellStyle name="Output 2 11 2 3" xfId="21699"/>
    <cellStyle name="Output 2 11 3" xfId="20536"/>
    <cellStyle name="Output 2 11 3 2" xfId="21124"/>
    <cellStyle name="Output 2 11 3 3" xfId="21700"/>
    <cellStyle name="Output 2 11 4" xfId="20537"/>
    <cellStyle name="Output 2 11 4 2" xfId="21123"/>
    <cellStyle name="Output 2 11 4 3" xfId="21701"/>
    <cellStyle name="Output 2 11 5" xfId="20538"/>
    <cellStyle name="Output 2 11 5 2" xfId="21122"/>
    <cellStyle name="Output 2 11 5 3" xfId="21702"/>
    <cellStyle name="Output 2 11 6" xfId="21126"/>
    <cellStyle name="Output 2 11 7" xfId="21698"/>
    <cellStyle name="Output 2 12" xfId="20539"/>
    <cellStyle name="Output 2 12 2" xfId="20540"/>
    <cellStyle name="Output 2 12 2 2" xfId="21120"/>
    <cellStyle name="Output 2 12 2 3" xfId="21704"/>
    <cellStyle name="Output 2 12 3" xfId="20541"/>
    <cellStyle name="Output 2 12 3 2" xfId="21119"/>
    <cellStyle name="Output 2 12 3 3" xfId="21705"/>
    <cellStyle name="Output 2 12 4" xfId="20542"/>
    <cellStyle name="Output 2 12 4 2" xfId="21118"/>
    <cellStyle name="Output 2 12 4 3" xfId="21706"/>
    <cellStyle name="Output 2 12 5" xfId="20543"/>
    <cellStyle name="Output 2 12 5 2" xfId="21117"/>
    <cellStyle name="Output 2 12 5 3" xfId="21707"/>
    <cellStyle name="Output 2 12 6" xfId="21121"/>
    <cellStyle name="Output 2 12 7" xfId="21703"/>
    <cellStyle name="Output 2 13" xfId="20544"/>
    <cellStyle name="Output 2 13 2" xfId="20545"/>
    <cellStyle name="Output 2 13 2 2" xfId="21115"/>
    <cellStyle name="Output 2 13 2 3" xfId="21709"/>
    <cellStyle name="Output 2 13 3" xfId="20546"/>
    <cellStyle name="Output 2 13 3 2" xfId="21114"/>
    <cellStyle name="Output 2 13 3 3" xfId="21710"/>
    <cellStyle name="Output 2 13 4" xfId="20547"/>
    <cellStyle name="Output 2 13 4 2" xfId="21113"/>
    <cellStyle name="Output 2 13 4 3" xfId="21711"/>
    <cellStyle name="Output 2 13 5" xfId="21116"/>
    <cellStyle name="Output 2 13 6" xfId="21708"/>
    <cellStyle name="Output 2 14" xfId="20548"/>
    <cellStyle name="Output 2 14 2" xfId="21112"/>
    <cellStyle name="Output 2 14 3" xfId="21712"/>
    <cellStyle name="Output 2 15" xfId="20549"/>
    <cellStyle name="Output 2 15 2" xfId="21111"/>
    <cellStyle name="Output 2 15 3" xfId="21713"/>
    <cellStyle name="Output 2 16" xfId="20550"/>
    <cellStyle name="Output 2 16 2" xfId="21110"/>
    <cellStyle name="Output 2 16 3" xfId="21714"/>
    <cellStyle name="Output 2 17" xfId="21131"/>
    <cellStyle name="Output 2 18" xfId="21693"/>
    <cellStyle name="Output 2 2" xfId="20551"/>
    <cellStyle name="Output 2 2 10" xfId="21109"/>
    <cellStyle name="Output 2 2 11" xfId="21715"/>
    <cellStyle name="Output 2 2 2" xfId="20552"/>
    <cellStyle name="Output 2 2 2 2" xfId="20553"/>
    <cellStyle name="Output 2 2 2 2 2" xfId="21107"/>
    <cellStyle name="Output 2 2 2 2 3" xfId="21717"/>
    <cellStyle name="Output 2 2 2 3" xfId="20554"/>
    <cellStyle name="Output 2 2 2 3 2" xfId="21106"/>
    <cellStyle name="Output 2 2 2 3 3" xfId="21718"/>
    <cellStyle name="Output 2 2 2 4" xfId="20555"/>
    <cellStyle name="Output 2 2 2 4 2" xfId="21105"/>
    <cellStyle name="Output 2 2 2 4 3" xfId="21719"/>
    <cellStyle name="Output 2 2 2 5" xfId="21108"/>
    <cellStyle name="Output 2 2 2 6" xfId="21716"/>
    <cellStyle name="Output 2 2 3" xfId="20556"/>
    <cellStyle name="Output 2 2 3 2" xfId="20557"/>
    <cellStyle name="Output 2 2 3 2 2" xfId="21103"/>
    <cellStyle name="Output 2 2 3 2 3" xfId="21721"/>
    <cellStyle name="Output 2 2 3 3" xfId="20558"/>
    <cellStyle name="Output 2 2 3 3 2" xfId="21102"/>
    <cellStyle name="Output 2 2 3 3 3" xfId="21722"/>
    <cellStyle name="Output 2 2 3 4" xfId="20559"/>
    <cellStyle name="Output 2 2 3 4 2" xfId="21101"/>
    <cellStyle name="Output 2 2 3 4 3" xfId="21723"/>
    <cellStyle name="Output 2 2 3 5" xfId="21104"/>
    <cellStyle name="Output 2 2 3 6" xfId="21720"/>
    <cellStyle name="Output 2 2 4" xfId="20560"/>
    <cellStyle name="Output 2 2 4 2" xfId="20561"/>
    <cellStyle name="Output 2 2 4 2 2" xfId="21099"/>
    <cellStyle name="Output 2 2 4 2 3" xfId="21725"/>
    <cellStyle name="Output 2 2 4 3" xfId="20562"/>
    <cellStyle name="Output 2 2 4 3 2" xfId="21098"/>
    <cellStyle name="Output 2 2 4 3 3" xfId="21726"/>
    <cellStyle name="Output 2 2 4 4" xfId="20563"/>
    <cellStyle name="Output 2 2 4 4 2" xfId="21097"/>
    <cellStyle name="Output 2 2 4 4 3" xfId="21727"/>
    <cellStyle name="Output 2 2 4 5" xfId="21100"/>
    <cellStyle name="Output 2 2 4 6" xfId="21724"/>
    <cellStyle name="Output 2 2 5" xfId="20564"/>
    <cellStyle name="Output 2 2 5 2" xfId="20565"/>
    <cellStyle name="Output 2 2 5 2 2" xfId="21095"/>
    <cellStyle name="Output 2 2 5 2 3" xfId="21729"/>
    <cellStyle name="Output 2 2 5 3" xfId="20566"/>
    <cellStyle name="Output 2 2 5 3 2" xfId="21094"/>
    <cellStyle name="Output 2 2 5 3 3" xfId="21730"/>
    <cellStyle name="Output 2 2 5 4" xfId="20567"/>
    <cellStyle name="Output 2 2 5 4 2" xfId="21093"/>
    <cellStyle name="Output 2 2 5 4 3" xfId="21731"/>
    <cellStyle name="Output 2 2 5 5" xfId="21096"/>
    <cellStyle name="Output 2 2 5 6" xfId="21728"/>
    <cellStyle name="Output 2 2 6" xfId="20568"/>
    <cellStyle name="Output 2 2 6 2" xfId="21092"/>
    <cellStyle name="Output 2 2 6 3" xfId="21732"/>
    <cellStyle name="Output 2 2 7" xfId="20569"/>
    <cellStyle name="Output 2 2 7 2" xfId="21091"/>
    <cellStyle name="Output 2 2 7 3" xfId="21733"/>
    <cellStyle name="Output 2 2 8" xfId="20570"/>
    <cellStyle name="Output 2 2 8 2" xfId="21090"/>
    <cellStyle name="Output 2 2 8 3" xfId="21734"/>
    <cellStyle name="Output 2 2 9" xfId="20571"/>
    <cellStyle name="Output 2 2 9 2" xfId="21089"/>
    <cellStyle name="Output 2 2 9 3" xfId="21735"/>
    <cellStyle name="Output 2 3" xfId="20572"/>
    <cellStyle name="Output 2 3 2" xfId="20573"/>
    <cellStyle name="Output 2 3 2 2" xfId="21088"/>
    <cellStyle name="Output 2 3 2 3" xfId="21736"/>
    <cellStyle name="Output 2 3 3" xfId="20574"/>
    <cellStyle name="Output 2 3 3 2" xfId="21087"/>
    <cellStyle name="Output 2 3 3 3" xfId="21737"/>
    <cellStyle name="Output 2 3 4" xfId="20575"/>
    <cellStyle name="Output 2 3 4 2" xfId="21086"/>
    <cellStyle name="Output 2 3 4 3" xfId="21738"/>
    <cellStyle name="Output 2 3 5" xfId="20576"/>
    <cellStyle name="Output 2 3 5 2" xfId="21085"/>
    <cellStyle name="Output 2 3 5 3" xfId="21739"/>
    <cellStyle name="Output 2 4" xfId="20577"/>
    <cellStyle name="Output 2 4 2" xfId="20578"/>
    <cellStyle name="Output 2 4 2 2" xfId="21084"/>
    <cellStyle name="Output 2 4 2 3" xfId="21740"/>
    <cellStyle name="Output 2 4 3" xfId="20579"/>
    <cellStyle name="Output 2 4 3 2" xfId="21083"/>
    <cellStyle name="Output 2 4 3 3" xfId="21741"/>
    <cellStyle name="Output 2 4 4" xfId="20580"/>
    <cellStyle name="Output 2 4 4 2" xfId="21082"/>
    <cellStyle name="Output 2 4 4 3" xfId="21742"/>
    <cellStyle name="Output 2 4 5" xfId="20581"/>
    <cellStyle name="Output 2 4 5 2" xfId="21081"/>
    <cellStyle name="Output 2 4 5 3" xfId="21743"/>
    <cellStyle name="Output 2 5" xfId="20582"/>
    <cellStyle name="Output 2 5 2" xfId="20583"/>
    <cellStyle name="Output 2 5 2 2" xfId="21080"/>
    <cellStyle name="Output 2 5 2 3" xfId="21744"/>
    <cellStyle name="Output 2 5 3" xfId="20584"/>
    <cellStyle name="Output 2 5 3 2" xfId="21079"/>
    <cellStyle name="Output 2 5 3 3" xfId="21745"/>
    <cellStyle name="Output 2 5 4" xfId="20585"/>
    <cellStyle name="Output 2 5 4 2" xfId="21078"/>
    <cellStyle name="Output 2 5 4 3" xfId="21746"/>
    <cellStyle name="Output 2 5 5" xfId="20586"/>
    <cellStyle name="Output 2 5 5 2" xfId="21077"/>
    <cellStyle name="Output 2 5 5 3" xfId="21747"/>
    <cellStyle name="Output 2 6" xfId="20587"/>
    <cellStyle name="Output 2 6 2" xfId="20588"/>
    <cellStyle name="Output 2 6 2 2" xfId="21076"/>
    <cellStyle name="Output 2 6 2 3" xfId="21748"/>
    <cellStyle name="Output 2 6 3" xfId="20589"/>
    <cellStyle name="Output 2 6 3 2" xfId="21075"/>
    <cellStyle name="Output 2 6 3 3" xfId="21749"/>
    <cellStyle name="Output 2 6 4" xfId="20590"/>
    <cellStyle name="Output 2 6 4 2" xfId="21074"/>
    <cellStyle name="Output 2 6 4 3" xfId="21750"/>
    <cellStyle name="Output 2 6 5" xfId="20591"/>
    <cellStyle name="Output 2 6 5 2" xfId="21073"/>
    <cellStyle name="Output 2 6 5 3" xfId="21751"/>
    <cellStyle name="Output 2 7" xfId="20592"/>
    <cellStyle name="Output 2 7 2" xfId="20593"/>
    <cellStyle name="Output 2 7 2 2" xfId="21072"/>
    <cellStyle name="Output 2 7 2 3" xfId="21752"/>
    <cellStyle name="Output 2 7 3" xfId="20594"/>
    <cellStyle name="Output 2 7 3 2" xfId="21071"/>
    <cellStyle name="Output 2 7 3 3" xfId="21753"/>
    <cellStyle name="Output 2 7 4" xfId="20595"/>
    <cellStyle name="Output 2 7 4 2" xfId="21070"/>
    <cellStyle name="Output 2 7 4 3" xfId="21754"/>
    <cellStyle name="Output 2 7 5" xfId="20596"/>
    <cellStyle name="Output 2 7 5 2" xfId="21069"/>
    <cellStyle name="Output 2 7 5 3" xfId="21755"/>
    <cellStyle name="Output 2 8" xfId="20597"/>
    <cellStyle name="Output 2 8 2" xfId="20598"/>
    <cellStyle name="Output 2 8 2 2" xfId="21068"/>
    <cellStyle name="Output 2 8 2 3" xfId="21756"/>
    <cellStyle name="Output 2 8 3" xfId="20599"/>
    <cellStyle name="Output 2 8 3 2" xfId="21067"/>
    <cellStyle name="Output 2 8 3 3" xfId="21757"/>
    <cellStyle name="Output 2 8 4" xfId="20600"/>
    <cellStyle name="Output 2 8 4 2" xfId="21066"/>
    <cellStyle name="Output 2 8 4 3" xfId="21758"/>
    <cellStyle name="Output 2 8 5" xfId="20601"/>
    <cellStyle name="Output 2 8 5 2" xfId="21065"/>
    <cellStyle name="Output 2 8 5 3" xfId="21759"/>
    <cellStyle name="Output 2 9" xfId="20602"/>
    <cellStyle name="Output 2 9 2" xfId="20603"/>
    <cellStyle name="Output 2 9 2 2" xfId="21064"/>
    <cellStyle name="Output 2 9 2 3" xfId="21760"/>
    <cellStyle name="Output 2 9 3" xfId="20604"/>
    <cellStyle name="Output 2 9 3 2" xfId="21063"/>
    <cellStyle name="Output 2 9 3 3" xfId="21761"/>
    <cellStyle name="Output 2 9 4" xfId="20605"/>
    <cellStyle name="Output 2 9 4 2" xfId="21062"/>
    <cellStyle name="Output 2 9 4 3" xfId="21762"/>
    <cellStyle name="Output 2 9 5" xfId="20606"/>
    <cellStyle name="Output 2 9 5 2" xfId="21061"/>
    <cellStyle name="Output 2 9 5 3" xfId="21763"/>
    <cellStyle name="Output 3" xfId="20607"/>
    <cellStyle name="Output 3 2" xfId="20608"/>
    <cellStyle name="Output 3 2 2" xfId="21059"/>
    <cellStyle name="Output 3 2 3" xfId="21765"/>
    <cellStyle name="Output 3 3" xfId="20609"/>
    <cellStyle name="Output 3 3 2" xfId="21058"/>
    <cellStyle name="Output 3 3 3" xfId="21766"/>
    <cellStyle name="Output 3 4" xfId="21060"/>
    <cellStyle name="Output 3 5" xfId="21764"/>
    <cellStyle name="Output 4" xfId="20610"/>
    <cellStyle name="Output 4 2" xfId="20611"/>
    <cellStyle name="Output 4 2 2" xfId="21056"/>
    <cellStyle name="Output 4 2 3" xfId="21768"/>
    <cellStyle name="Output 4 3" xfId="20612"/>
    <cellStyle name="Output 4 3 2" xfId="21055"/>
    <cellStyle name="Output 4 3 3" xfId="21769"/>
    <cellStyle name="Output 4 4" xfId="21057"/>
    <cellStyle name="Output 4 5" xfId="21767"/>
    <cellStyle name="Output 5" xfId="20613"/>
    <cellStyle name="Output 5 2" xfId="20614"/>
    <cellStyle name="Output 5 2 2" xfId="21053"/>
    <cellStyle name="Output 5 2 3" xfId="21771"/>
    <cellStyle name="Output 5 3" xfId="20615"/>
    <cellStyle name="Output 5 3 2" xfId="21052"/>
    <cellStyle name="Output 5 3 3" xfId="21772"/>
    <cellStyle name="Output 5 4" xfId="21054"/>
    <cellStyle name="Output 5 5" xfId="21770"/>
    <cellStyle name="Output 6" xfId="20616"/>
    <cellStyle name="Output 6 2" xfId="20617"/>
    <cellStyle name="Output 6 2 2" xfId="21050"/>
    <cellStyle name="Output 6 2 3" xfId="21774"/>
    <cellStyle name="Output 6 3" xfId="20618"/>
    <cellStyle name="Output 6 3 2" xfId="21049"/>
    <cellStyle name="Output 6 3 3" xfId="21775"/>
    <cellStyle name="Output 6 4" xfId="21051"/>
    <cellStyle name="Output 6 5" xfId="21773"/>
    <cellStyle name="Output 7" xfId="20619"/>
    <cellStyle name="Output 7 2" xfId="21048"/>
    <cellStyle name="Output 7 3" xfId="21776"/>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3" xfId="21777"/>
    <cellStyle name="showParameterE" xfId="20787"/>
    <cellStyle name="showParameterE 2" xfId="21046"/>
    <cellStyle name="showParameterE 3" xfId="21778"/>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1780"/>
    <cellStyle name="Total 2 10 3" xfId="20826"/>
    <cellStyle name="Total 2 10 3 2" xfId="21043"/>
    <cellStyle name="Total 2 10 3 3" xfId="21781"/>
    <cellStyle name="Total 2 10 4" xfId="20827"/>
    <cellStyle name="Total 2 10 4 2" xfId="21042"/>
    <cellStyle name="Total 2 10 4 3" xfId="21782"/>
    <cellStyle name="Total 2 10 5" xfId="20828"/>
    <cellStyle name="Total 2 10 5 2" xfId="21041"/>
    <cellStyle name="Total 2 10 5 3" xfId="21783"/>
    <cellStyle name="Total 2 11" xfId="20829"/>
    <cellStyle name="Total 2 11 2" xfId="20830"/>
    <cellStyle name="Total 2 11 2 2" xfId="21039"/>
    <cellStyle name="Total 2 11 2 3" xfId="21785"/>
    <cellStyle name="Total 2 11 3" xfId="20831"/>
    <cellStyle name="Total 2 11 3 2" xfId="21038"/>
    <cellStyle name="Total 2 11 3 3" xfId="21786"/>
    <cellStyle name="Total 2 11 4" xfId="20832"/>
    <cellStyle name="Total 2 11 4 2" xfId="21037"/>
    <cellStyle name="Total 2 11 4 3" xfId="21787"/>
    <cellStyle name="Total 2 11 5" xfId="20833"/>
    <cellStyle name="Total 2 11 5 2" xfId="21036"/>
    <cellStyle name="Total 2 11 5 3" xfId="21788"/>
    <cellStyle name="Total 2 11 6" xfId="21040"/>
    <cellStyle name="Total 2 11 7" xfId="21784"/>
    <cellStyle name="Total 2 12" xfId="20834"/>
    <cellStyle name="Total 2 12 2" xfId="20835"/>
    <cellStyle name="Total 2 12 2 2" xfId="21034"/>
    <cellStyle name="Total 2 12 2 3" xfId="21790"/>
    <cellStyle name="Total 2 12 3" xfId="20836"/>
    <cellStyle name="Total 2 12 3 2" xfId="21033"/>
    <cellStyle name="Total 2 12 3 3" xfId="21791"/>
    <cellStyle name="Total 2 12 4" xfId="20837"/>
    <cellStyle name="Total 2 12 4 2" xfId="21032"/>
    <cellStyle name="Total 2 12 4 3" xfId="21792"/>
    <cellStyle name="Total 2 12 5" xfId="20838"/>
    <cellStyle name="Total 2 12 5 2" xfId="21031"/>
    <cellStyle name="Total 2 12 5 3" xfId="21793"/>
    <cellStyle name="Total 2 12 6" xfId="21035"/>
    <cellStyle name="Total 2 12 7" xfId="21789"/>
    <cellStyle name="Total 2 13" xfId="20839"/>
    <cellStyle name="Total 2 13 2" xfId="20840"/>
    <cellStyle name="Total 2 13 2 2" xfId="21029"/>
    <cellStyle name="Total 2 13 2 3" xfId="21795"/>
    <cellStyle name="Total 2 13 3" xfId="20841"/>
    <cellStyle name="Total 2 13 3 2" xfId="21028"/>
    <cellStyle name="Total 2 13 3 3" xfId="21796"/>
    <cellStyle name="Total 2 13 4" xfId="20842"/>
    <cellStyle name="Total 2 13 4 2" xfId="21027"/>
    <cellStyle name="Total 2 13 4 3" xfId="21797"/>
    <cellStyle name="Total 2 13 5" xfId="21030"/>
    <cellStyle name="Total 2 13 6" xfId="21794"/>
    <cellStyle name="Total 2 14" xfId="20843"/>
    <cellStyle name="Total 2 14 2" xfId="21026"/>
    <cellStyle name="Total 2 14 3" xfId="21798"/>
    <cellStyle name="Total 2 15" xfId="20844"/>
    <cellStyle name="Total 2 15 2" xfId="21025"/>
    <cellStyle name="Total 2 15 3" xfId="21799"/>
    <cellStyle name="Total 2 16" xfId="20845"/>
    <cellStyle name="Total 2 16 2" xfId="21024"/>
    <cellStyle name="Total 2 16 3" xfId="21800"/>
    <cellStyle name="Total 2 17" xfId="21045"/>
    <cellStyle name="Total 2 18" xfId="21779"/>
    <cellStyle name="Total 2 2" xfId="20846"/>
    <cellStyle name="Total 2 2 10" xfId="21023"/>
    <cellStyle name="Total 2 2 11" xfId="21801"/>
    <cellStyle name="Total 2 2 2" xfId="20847"/>
    <cellStyle name="Total 2 2 2 2" xfId="20848"/>
    <cellStyle name="Total 2 2 2 2 2" xfId="21021"/>
    <cellStyle name="Total 2 2 2 2 3" xfId="21803"/>
    <cellStyle name="Total 2 2 2 3" xfId="20849"/>
    <cellStyle name="Total 2 2 2 3 2" xfId="21020"/>
    <cellStyle name="Total 2 2 2 3 3" xfId="21804"/>
    <cellStyle name="Total 2 2 2 4" xfId="20850"/>
    <cellStyle name="Total 2 2 2 4 2" xfId="21019"/>
    <cellStyle name="Total 2 2 2 4 3" xfId="21805"/>
    <cellStyle name="Total 2 2 2 5" xfId="21022"/>
    <cellStyle name="Total 2 2 2 6" xfId="21802"/>
    <cellStyle name="Total 2 2 3" xfId="20851"/>
    <cellStyle name="Total 2 2 3 2" xfId="20852"/>
    <cellStyle name="Total 2 2 3 2 2" xfId="21017"/>
    <cellStyle name="Total 2 2 3 2 3" xfId="21807"/>
    <cellStyle name="Total 2 2 3 3" xfId="20853"/>
    <cellStyle name="Total 2 2 3 3 2" xfId="21016"/>
    <cellStyle name="Total 2 2 3 3 3" xfId="21808"/>
    <cellStyle name="Total 2 2 3 4" xfId="20854"/>
    <cellStyle name="Total 2 2 3 4 2" xfId="21015"/>
    <cellStyle name="Total 2 2 3 4 3" xfId="21809"/>
    <cellStyle name="Total 2 2 3 5" xfId="21018"/>
    <cellStyle name="Total 2 2 3 6" xfId="21806"/>
    <cellStyle name="Total 2 2 4" xfId="20855"/>
    <cellStyle name="Total 2 2 4 2" xfId="20856"/>
    <cellStyle name="Total 2 2 4 2 2" xfId="21013"/>
    <cellStyle name="Total 2 2 4 2 3" xfId="21811"/>
    <cellStyle name="Total 2 2 4 3" xfId="20857"/>
    <cellStyle name="Total 2 2 4 3 2" xfId="21012"/>
    <cellStyle name="Total 2 2 4 3 3" xfId="21812"/>
    <cellStyle name="Total 2 2 4 4" xfId="20858"/>
    <cellStyle name="Total 2 2 4 4 2" xfId="21011"/>
    <cellStyle name="Total 2 2 4 4 3" xfId="21813"/>
    <cellStyle name="Total 2 2 4 5" xfId="21014"/>
    <cellStyle name="Total 2 2 4 6" xfId="21810"/>
    <cellStyle name="Total 2 2 5" xfId="20859"/>
    <cellStyle name="Total 2 2 5 2" xfId="20860"/>
    <cellStyle name="Total 2 2 5 2 2" xfId="21009"/>
    <cellStyle name="Total 2 2 5 2 3" xfId="21815"/>
    <cellStyle name="Total 2 2 5 3" xfId="20861"/>
    <cellStyle name="Total 2 2 5 3 2" xfId="21008"/>
    <cellStyle name="Total 2 2 5 3 3" xfId="21816"/>
    <cellStyle name="Total 2 2 5 4" xfId="20862"/>
    <cellStyle name="Total 2 2 5 4 2" xfId="21007"/>
    <cellStyle name="Total 2 2 5 4 3" xfId="21817"/>
    <cellStyle name="Total 2 2 5 5" xfId="21010"/>
    <cellStyle name="Total 2 2 5 6" xfId="21814"/>
    <cellStyle name="Total 2 2 6" xfId="20863"/>
    <cellStyle name="Total 2 2 6 2" xfId="21006"/>
    <cellStyle name="Total 2 2 6 3" xfId="21818"/>
    <cellStyle name="Total 2 2 7" xfId="20864"/>
    <cellStyle name="Total 2 2 7 2" xfId="21005"/>
    <cellStyle name="Total 2 2 7 3" xfId="21819"/>
    <cellStyle name="Total 2 2 8" xfId="20865"/>
    <cellStyle name="Total 2 2 8 2" xfId="21004"/>
    <cellStyle name="Total 2 2 8 3" xfId="21820"/>
    <cellStyle name="Total 2 2 9" xfId="20866"/>
    <cellStyle name="Total 2 2 9 2" xfId="21003"/>
    <cellStyle name="Total 2 2 9 3" xfId="21821"/>
    <cellStyle name="Total 2 3" xfId="20867"/>
    <cellStyle name="Total 2 3 2" xfId="20868"/>
    <cellStyle name="Total 2 3 2 2" xfId="21002"/>
    <cellStyle name="Total 2 3 2 3" xfId="21822"/>
    <cellStyle name="Total 2 3 3" xfId="20869"/>
    <cellStyle name="Total 2 3 3 2" xfId="21001"/>
    <cellStyle name="Total 2 3 3 3" xfId="21823"/>
    <cellStyle name="Total 2 3 4" xfId="20870"/>
    <cellStyle name="Total 2 3 4 2" xfId="21000"/>
    <cellStyle name="Total 2 3 4 3" xfId="21824"/>
    <cellStyle name="Total 2 3 5" xfId="20871"/>
    <cellStyle name="Total 2 3 5 2" xfId="20999"/>
    <cellStyle name="Total 2 3 5 3" xfId="21825"/>
    <cellStyle name="Total 2 4" xfId="20872"/>
    <cellStyle name="Total 2 4 2" xfId="20873"/>
    <cellStyle name="Total 2 4 2 2" xfId="20998"/>
    <cellStyle name="Total 2 4 2 3" xfId="21826"/>
    <cellStyle name="Total 2 4 3" xfId="20874"/>
    <cellStyle name="Total 2 4 3 2" xfId="20997"/>
    <cellStyle name="Total 2 4 3 3" xfId="21827"/>
    <cellStyle name="Total 2 4 4" xfId="20875"/>
    <cellStyle name="Total 2 4 4 2" xfId="20996"/>
    <cellStyle name="Total 2 4 4 3" xfId="21828"/>
    <cellStyle name="Total 2 4 5" xfId="20876"/>
    <cellStyle name="Total 2 4 5 2" xfId="20995"/>
    <cellStyle name="Total 2 4 5 3" xfId="21829"/>
    <cellStyle name="Total 2 5" xfId="20877"/>
    <cellStyle name="Total 2 5 2" xfId="20878"/>
    <cellStyle name="Total 2 5 2 2" xfId="20994"/>
    <cellStyle name="Total 2 5 2 3" xfId="21830"/>
    <cellStyle name="Total 2 5 3" xfId="20879"/>
    <cellStyle name="Total 2 5 3 2" xfId="20993"/>
    <cellStyle name="Total 2 5 3 3" xfId="21831"/>
    <cellStyle name="Total 2 5 4" xfId="20880"/>
    <cellStyle name="Total 2 5 4 2" xfId="20992"/>
    <cellStyle name="Total 2 5 4 3" xfId="21832"/>
    <cellStyle name="Total 2 5 5" xfId="20881"/>
    <cellStyle name="Total 2 5 5 2" xfId="20991"/>
    <cellStyle name="Total 2 5 5 3" xfId="21833"/>
    <cellStyle name="Total 2 6" xfId="20882"/>
    <cellStyle name="Total 2 6 2" xfId="20883"/>
    <cellStyle name="Total 2 6 2 2" xfId="20990"/>
    <cellStyle name="Total 2 6 2 3" xfId="21834"/>
    <cellStyle name="Total 2 6 3" xfId="20884"/>
    <cellStyle name="Total 2 6 3 2" xfId="20989"/>
    <cellStyle name="Total 2 6 3 3" xfId="21835"/>
    <cellStyle name="Total 2 6 4" xfId="20885"/>
    <cellStyle name="Total 2 6 4 2" xfId="20988"/>
    <cellStyle name="Total 2 6 4 3" xfId="21836"/>
    <cellStyle name="Total 2 6 5" xfId="20886"/>
    <cellStyle name="Total 2 6 5 2" xfId="20987"/>
    <cellStyle name="Total 2 6 5 3" xfId="21837"/>
    <cellStyle name="Total 2 7" xfId="20887"/>
    <cellStyle name="Total 2 7 2" xfId="20888"/>
    <cellStyle name="Total 2 7 2 2" xfId="20986"/>
    <cellStyle name="Total 2 7 2 3" xfId="21838"/>
    <cellStyle name="Total 2 7 3" xfId="20889"/>
    <cellStyle name="Total 2 7 3 2" xfId="20985"/>
    <cellStyle name="Total 2 7 3 3" xfId="21839"/>
    <cellStyle name="Total 2 7 4" xfId="20890"/>
    <cellStyle name="Total 2 7 4 2" xfId="20984"/>
    <cellStyle name="Total 2 7 4 3" xfId="21840"/>
    <cellStyle name="Total 2 7 5" xfId="20891"/>
    <cellStyle name="Total 2 7 5 2" xfId="20983"/>
    <cellStyle name="Total 2 7 5 3" xfId="21841"/>
    <cellStyle name="Total 2 8" xfId="20892"/>
    <cellStyle name="Total 2 8 2" xfId="20893"/>
    <cellStyle name="Total 2 8 2 2" xfId="20982"/>
    <cellStyle name="Total 2 8 2 3" xfId="21842"/>
    <cellStyle name="Total 2 8 3" xfId="20894"/>
    <cellStyle name="Total 2 8 3 2" xfId="20981"/>
    <cellStyle name="Total 2 8 3 3" xfId="21843"/>
    <cellStyle name="Total 2 8 4" xfId="20895"/>
    <cellStyle name="Total 2 8 4 2" xfId="20980"/>
    <cellStyle name="Total 2 8 4 3" xfId="21844"/>
    <cellStyle name="Total 2 8 5" xfId="20896"/>
    <cellStyle name="Total 2 8 5 2" xfId="20979"/>
    <cellStyle name="Total 2 8 5 3" xfId="21845"/>
    <cellStyle name="Total 2 9" xfId="20897"/>
    <cellStyle name="Total 2 9 2" xfId="20898"/>
    <cellStyle name="Total 2 9 2 2" xfId="20978"/>
    <cellStyle name="Total 2 9 2 3" xfId="21846"/>
    <cellStyle name="Total 2 9 3" xfId="20899"/>
    <cellStyle name="Total 2 9 3 2" xfId="20977"/>
    <cellStyle name="Total 2 9 3 3" xfId="21847"/>
    <cellStyle name="Total 2 9 4" xfId="20900"/>
    <cellStyle name="Total 2 9 4 2" xfId="20976"/>
    <cellStyle name="Total 2 9 4 3" xfId="21848"/>
    <cellStyle name="Total 2 9 5" xfId="20901"/>
    <cellStyle name="Total 2 9 5 2" xfId="20975"/>
    <cellStyle name="Total 2 9 5 3" xfId="21849"/>
    <cellStyle name="Total 3" xfId="20902"/>
    <cellStyle name="Total 3 2" xfId="20903"/>
    <cellStyle name="Total 3 2 2" xfId="20973"/>
    <cellStyle name="Total 3 2 3" xfId="21851"/>
    <cellStyle name="Total 3 3" xfId="20904"/>
    <cellStyle name="Total 3 3 2" xfId="20972"/>
    <cellStyle name="Total 3 3 3" xfId="21852"/>
    <cellStyle name="Total 3 4" xfId="20974"/>
    <cellStyle name="Total 3 5" xfId="21850"/>
    <cellStyle name="Total 4" xfId="20905"/>
    <cellStyle name="Total 4 2" xfId="20906"/>
    <cellStyle name="Total 4 2 2" xfId="20970"/>
    <cellStyle name="Total 4 2 3" xfId="21854"/>
    <cellStyle name="Total 4 3" xfId="20907"/>
    <cellStyle name="Total 4 3 2" xfId="20969"/>
    <cellStyle name="Total 4 3 3" xfId="21855"/>
    <cellStyle name="Total 4 4" xfId="20971"/>
    <cellStyle name="Total 4 5" xfId="21853"/>
    <cellStyle name="Total 5" xfId="20908"/>
    <cellStyle name="Total 5 2" xfId="20909"/>
    <cellStyle name="Total 5 2 2" xfId="20967"/>
    <cellStyle name="Total 5 2 3" xfId="21857"/>
    <cellStyle name="Total 5 3" xfId="20910"/>
    <cellStyle name="Total 5 3 2" xfId="20966"/>
    <cellStyle name="Total 5 3 3" xfId="21858"/>
    <cellStyle name="Total 5 4" xfId="20968"/>
    <cellStyle name="Total 5 5" xfId="21856"/>
    <cellStyle name="Total 6" xfId="20911"/>
    <cellStyle name="Total 6 2" xfId="20912"/>
    <cellStyle name="Total 6 2 2" xfId="20964"/>
    <cellStyle name="Total 6 2 3" xfId="21860"/>
    <cellStyle name="Total 6 3" xfId="20913"/>
    <cellStyle name="Total 6 3 2" xfId="20963"/>
    <cellStyle name="Total 6 3 3" xfId="21861"/>
    <cellStyle name="Total 6 4" xfId="20965"/>
    <cellStyle name="Total 6 5" xfId="21859"/>
    <cellStyle name="Total 7" xfId="20914"/>
    <cellStyle name="Total 7 2" xfId="20962"/>
    <cellStyle name="Total 7 3" xfId="218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1_I-BVT-QQ-2025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
      <sheetName val="1. key ratios "/>
      <sheetName val="2. SOFP"/>
      <sheetName val="3. SOPL"/>
      <sheetName val="4. Off-balance"/>
      <sheetName val="5. RWA "/>
      <sheetName val="6. Administrators-shareholders"/>
      <sheetName val="7. LI1 "/>
      <sheetName val="8. LI2"/>
      <sheetName val="9.Capital"/>
      <sheetName val="9.1. Capital Requirements"/>
      <sheetName val="10. CC2"/>
      <sheetName val="11. CRWA "/>
      <sheetName val="12. CRM"/>
      <sheetName val="13. CRME "/>
      <sheetName val="14. LCR"/>
      <sheetName val="15. CCR "/>
      <sheetName val="15.1 LR"/>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0">
          <cell r="H20">
            <v>295689533.68879998</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5"/>
  <sheetViews>
    <sheetView tabSelected="1" zoomScale="85" zoomScaleNormal="85" workbookViewId="0">
      <pane xSplit="1" ySplit="7" topLeftCell="B8" activePane="bottomRight" state="frozen"/>
      <selection pane="topRight" activeCell="B1" sqref="B1"/>
      <selection pane="bottomLeft" activeCell="A8" sqref="A8"/>
      <selection pane="bottomRight" activeCell="C3" sqref="C3"/>
    </sheetView>
  </sheetViews>
  <sheetFormatPr defaultRowHeight="15"/>
  <cols>
    <col min="1" max="1" width="10.28515625" style="2" customWidth="1"/>
    <col min="2" max="2" width="153" bestFit="1" customWidth="1"/>
    <col min="3" max="3" width="39.42578125" customWidth="1"/>
    <col min="4" max="4" width="11.7109375" bestFit="1" customWidth="1"/>
    <col min="6" max="6" width="10.85546875" bestFit="1" customWidth="1"/>
    <col min="7" max="7" width="25" customWidth="1"/>
  </cols>
  <sheetData>
    <row r="1" spans="1:6" ht="15.75">
      <c r="A1" s="9"/>
      <c r="B1" s="130" t="s">
        <v>159</v>
      </c>
      <c r="C1" s="54"/>
    </row>
    <row r="2" spans="1:6" s="127" customFormat="1" ht="15.75">
      <c r="A2" s="168">
        <v>1</v>
      </c>
      <c r="B2" s="128" t="s">
        <v>160</v>
      </c>
      <c r="C2" s="678" t="s">
        <v>985</v>
      </c>
      <c r="D2" s="680">
        <v>45838</v>
      </c>
    </row>
    <row r="3" spans="1:6" s="127" customFormat="1" ht="15.75">
      <c r="A3" s="168">
        <v>2</v>
      </c>
      <c r="B3" s="129" t="s">
        <v>161</v>
      </c>
      <c r="C3" s="678" t="s">
        <v>959</v>
      </c>
      <c r="D3" s="673"/>
    </row>
    <row r="4" spans="1:6" s="127" customFormat="1" ht="15.75">
      <c r="A4" s="168">
        <v>3</v>
      </c>
      <c r="B4" s="129" t="s">
        <v>162</v>
      </c>
      <c r="C4" s="678" t="s">
        <v>960</v>
      </c>
      <c r="D4" s="673"/>
    </row>
    <row r="5" spans="1:6" s="127" customFormat="1" ht="15.75">
      <c r="A5" s="169">
        <v>4</v>
      </c>
      <c r="B5" s="132" t="s">
        <v>163</v>
      </c>
      <c r="C5" s="678" t="s">
        <v>961</v>
      </c>
      <c r="D5" s="673"/>
    </row>
    <row r="6" spans="1:6" s="131" customFormat="1" ht="65.25" customHeight="1">
      <c r="A6" s="803" t="s">
        <v>321</v>
      </c>
      <c r="B6" s="804"/>
      <c r="C6" s="804"/>
    </row>
    <row r="7" spans="1:6">
      <c r="A7" s="269" t="s">
        <v>251</v>
      </c>
      <c r="B7" s="270" t="s">
        <v>164</v>
      </c>
    </row>
    <row r="8" spans="1:6">
      <c r="A8" s="271">
        <v>1</v>
      </c>
      <c r="B8" s="267" t="s">
        <v>139</v>
      </c>
    </row>
    <row r="9" spans="1:6">
      <c r="A9" s="271">
        <v>2</v>
      </c>
      <c r="B9" s="267" t="s">
        <v>165</v>
      </c>
    </row>
    <row r="10" spans="1:6">
      <c r="A10" s="271">
        <v>3</v>
      </c>
      <c r="B10" s="267" t="s">
        <v>166</v>
      </c>
    </row>
    <row r="11" spans="1:6">
      <c r="A11" s="271">
        <v>4</v>
      </c>
      <c r="B11" s="267" t="s">
        <v>167</v>
      </c>
      <c r="C11" s="126"/>
      <c r="F11" s="785"/>
    </row>
    <row r="12" spans="1:6">
      <c r="A12" s="271">
        <v>5</v>
      </c>
      <c r="B12" s="267" t="s">
        <v>107</v>
      </c>
      <c r="F12" s="785"/>
    </row>
    <row r="13" spans="1:6">
      <c r="A13" s="271">
        <v>6</v>
      </c>
      <c r="B13" s="272" t="s">
        <v>91</v>
      </c>
    </row>
    <row r="14" spans="1:6">
      <c r="A14" s="271">
        <v>7</v>
      </c>
      <c r="B14" s="267" t="s">
        <v>168</v>
      </c>
    </row>
    <row r="15" spans="1:6">
      <c r="A15" s="271">
        <v>8</v>
      </c>
      <c r="B15" s="267" t="s">
        <v>171</v>
      </c>
    </row>
    <row r="16" spans="1:6">
      <c r="A16" s="271">
        <v>9</v>
      </c>
      <c r="B16" s="267" t="s">
        <v>85</v>
      </c>
    </row>
    <row r="17" spans="1:2">
      <c r="A17" s="273" t="s">
        <v>378</v>
      </c>
      <c r="B17" s="267" t="s">
        <v>358</v>
      </c>
    </row>
    <row r="18" spans="1:2">
      <c r="A18" s="271">
        <v>10</v>
      </c>
      <c r="B18" s="267" t="s">
        <v>172</v>
      </c>
    </row>
    <row r="19" spans="1:2">
      <c r="A19" s="271">
        <v>11</v>
      </c>
      <c r="B19" s="272" t="s">
        <v>155</v>
      </c>
    </row>
    <row r="20" spans="1:2">
      <c r="A20" s="271">
        <v>12</v>
      </c>
      <c r="B20" s="272" t="s">
        <v>152</v>
      </c>
    </row>
    <row r="21" spans="1:2">
      <c r="A21" s="271">
        <v>13</v>
      </c>
      <c r="B21" s="274" t="s">
        <v>297</v>
      </c>
    </row>
    <row r="22" spans="1:2">
      <c r="A22" s="271">
        <v>14</v>
      </c>
      <c r="B22" s="267" t="s">
        <v>351</v>
      </c>
    </row>
    <row r="23" spans="1:2">
      <c r="A23" s="275">
        <v>15</v>
      </c>
      <c r="B23" s="267" t="s">
        <v>74</v>
      </c>
    </row>
    <row r="24" spans="1:2">
      <c r="A24" s="275">
        <v>15.1</v>
      </c>
      <c r="B24" s="267" t="s">
        <v>387</v>
      </c>
    </row>
    <row r="25" spans="1:2">
      <c r="A25" s="275">
        <v>16</v>
      </c>
      <c r="B25" s="267" t="s">
        <v>453</v>
      </c>
    </row>
    <row r="26" spans="1:2">
      <c r="A26" s="275">
        <v>17</v>
      </c>
      <c r="B26" s="267" t="s">
        <v>677</v>
      </c>
    </row>
    <row r="27" spans="1:2">
      <c r="A27" s="275">
        <v>18</v>
      </c>
      <c r="B27" s="267" t="s">
        <v>938</v>
      </c>
    </row>
    <row r="28" spans="1:2">
      <c r="A28" s="275">
        <v>19</v>
      </c>
      <c r="B28" s="267" t="s">
        <v>939</v>
      </c>
    </row>
    <row r="29" spans="1:2">
      <c r="A29" s="275">
        <v>20</v>
      </c>
      <c r="B29" s="267" t="s">
        <v>940</v>
      </c>
    </row>
    <row r="30" spans="1:2">
      <c r="A30" s="275">
        <v>21</v>
      </c>
      <c r="B30" s="267" t="s">
        <v>546</v>
      </c>
    </row>
    <row r="31" spans="1:2">
      <c r="A31" s="275">
        <v>22</v>
      </c>
      <c r="B31" s="267" t="s">
        <v>941</v>
      </c>
    </row>
    <row r="32" spans="1:2" ht="25.5">
      <c r="A32" s="275">
        <v>23</v>
      </c>
      <c r="B32" s="615" t="s">
        <v>937</v>
      </c>
    </row>
    <row r="33" spans="1:2">
      <c r="A33" s="275">
        <v>24</v>
      </c>
      <c r="B33" s="267" t="s">
        <v>942</v>
      </c>
    </row>
    <row r="34" spans="1:2">
      <c r="A34" s="275">
        <v>25</v>
      </c>
      <c r="B34" s="267" t="s">
        <v>943</v>
      </c>
    </row>
    <row r="35" spans="1:2">
      <c r="A35" s="271">
        <v>26</v>
      </c>
      <c r="B35" s="267"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9"/>
  <sheetViews>
    <sheetView zoomScale="85" zoomScaleNormal="85" workbookViewId="0">
      <pane xSplit="1" ySplit="5" topLeftCell="B27" activePane="bottomRight" state="frozen"/>
      <selection activeCell="B2" sqref="B2"/>
      <selection pane="topRight" activeCell="B2" sqref="B2"/>
      <selection pane="bottomLeft" activeCell="B2" sqref="B2"/>
      <selection pane="bottomRight" activeCell="C45" sqref="C45"/>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16" t="str">
        <f>Info!C2</f>
        <v>სს "ვითიბი ბანკი ჯორჯია"</v>
      </c>
      <c r="D1" s="2"/>
      <c r="E1" s="2"/>
      <c r="F1" s="2"/>
    </row>
    <row r="2" spans="1:6" s="21" customFormat="1" ht="15.75" customHeight="1">
      <c r="A2" s="21" t="s">
        <v>109</v>
      </c>
      <c r="B2" s="335">
        <f>Info!D2</f>
        <v>45838</v>
      </c>
    </row>
    <row r="3" spans="1:6" s="21" customFormat="1" ht="15.75" customHeight="1"/>
    <row r="4" spans="1:6" ht="15.75" thickBot="1">
      <c r="A4" s="5" t="s">
        <v>257</v>
      </c>
      <c r="B4" s="30" t="s">
        <v>85</v>
      </c>
    </row>
    <row r="5" spans="1:6">
      <c r="A5" s="87" t="s">
        <v>25</v>
      </c>
      <c r="B5" s="88"/>
      <c r="C5" s="89" t="s">
        <v>26</v>
      </c>
    </row>
    <row r="6" spans="1:6">
      <c r="A6" s="90">
        <v>1</v>
      </c>
      <c r="B6" s="50" t="s">
        <v>27</v>
      </c>
      <c r="C6" s="178">
        <f>SUM(C7:C11)</f>
        <v>228644321.53301471</v>
      </c>
    </row>
    <row r="7" spans="1:6">
      <c r="A7" s="90">
        <v>2</v>
      </c>
      <c r="B7" s="47" t="s">
        <v>28</v>
      </c>
      <c r="C7" s="742">
        <v>209008277</v>
      </c>
    </row>
    <row r="8" spans="1:6">
      <c r="A8" s="90">
        <v>3</v>
      </c>
      <c r="B8" s="41" t="s">
        <v>29</v>
      </c>
      <c r="C8" s="742"/>
    </row>
    <row r="9" spans="1:6">
      <c r="A9" s="90">
        <v>4</v>
      </c>
      <c r="B9" s="41" t="s">
        <v>30</v>
      </c>
      <c r="C9" s="742">
        <v>12418942</v>
      </c>
    </row>
    <row r="10" spans="1:6">
      <c r="A10" s="90">
        <v>5</v>
      </c>
      <c r="B10" s="41" t="s">
        <v>31</v>
      </c>
      <c r="C10" s="742"/>
    </row>
    <row r="11" spans="1:6">
      <c r="A11" s="90">
        <v>6</v>
      </c>
      <c r="B11" s="48" t="s">
        <v>32</v>
      </c>
      <c r="C11" s="742">
        <v>7217102.5330147147</v>
      </c>
    </row>
    <row r="12" spans="1:6" s="4" customFormat="1">
      <c r="A12" s="90">
        <v>7</v>
      </c>
      <c r="B12" s="50" t="s">
        <v>33</v>
      </c>
      <c r="C12" s="743">
        <f>SUM(C13:C28)</f>
        <v>13327780.359999999</v>
      </c>
    </row>
    <row r="13" spans="1:6" s="4" customFormat="1">
      <c r="A13" s="90">
        <v>8</v>
      </c>
      <c r="B13" s="49" t="s">
        <v>34</v>
      </c>
      <c r="C13" s="744">
        <v>12418942</v>
      </c>
    </row>
    <row r="14" spans="1:6" s="4" customFormat="1" ht="25.5">
      <c r="A14" s="90">
        <v>9</v>
      </c>
      <c r="B14" s="42" t="s">
        <v>35</v>
      </c>
      <c r="C14" s="744"/>
    </row>
    <row r="15" spans="1:6" s="4" customFormat="1">
      <c r="A15" s="90">
        <v>10</v>
      </c>
      <c r="B15" s="43" t="s">
        <v>36</v>
      </c>
      <c r="C15" s="744">
        <v>908838.35999999987</v>
      </c>
    </row>
    <row r="16" spans="1:6" s="4" customFormat="1">
      <c r="A16" s="90">
        <v>11</v>
      </c>
      <c r="B16" s="44" t="s">
        <v>37</v>
      </c>
      <c r="C16" s="744"/>
    </row>
    <row r="17" spans="1:5" s="4" customFormat="1">
      <c r="A17" s="90">
        <v>12</v>
      </c>
      <c r="B17" s="43" t="s">
        <v>38</v>
      </c>
      <c r="C17" s="744"/>
    </row>
    <row r="18" spans="1:5" s="4" customFormat="1">
      <c r="A18" s="90">
        <v>13</v>
      </c>
      <c r="B18" s="43" t="s">
        <v>39</v>
      </c>
      <c r="C18" s="744"/>
    </row>
    <row r="19" spans="1:5" s="4" customFormat="1">
      <c r="A19" s="90">
        <v>14</v>
      </c>
      <c r="B19" s="43" t="s">
        <v>40</v>
      </c>
      <c r="C19" s="744"/>
    </row>
    <row r="20" spans="1:5" s="4" customFormat="1" ht="25.5">
      <c r="A20" s="90">
        <v>15</v>
      </c>
      <c r="B20" s="43" t="s">
        <v>41</v>
      </c>
      <c r="C20" s="744"/>
    </row>
    <row r="21" spans="1:5" s="4" customFormat="1" ht="25.5">
      <c r="A21" s="90">
        <v>16</v>
      </c>
      <c r="B21" s="42" t="s">
        <v>42</v>
      </c>
      <c r="C21" s="744"/>
    </row>
    <row r="22" spans="1:5" s="4" customFormat="1">
      <c r="A22" s="90">
        <v>17</v>
      </c>
      <c r="B22" s="91" t="s">
        <v>43</v>
      </c>
      <c r="C22" s="744"/>
    </row>
    <row r="23" spans="1:5" s="4" customFormat="1">
      <c r="A23" s="90">
        <v>18</v>
      </c>
      <c r="B23" s="616" t="s">
        <v>726</v>
      </c>
      <c r="C23" s="744"/>
    </row>
    <row r="24" spans="1:5" s="4" customFormat="1" ht="25.5">
      <c r="A24" s="90">
        <v>19</v>
      </c>
      <c r="B24" s="42" t="s">
        <v>44</v>
      </c>
      <c r="C24" s="744"/>
    </row>
    <row r="25" spans="1:5" s="4" customFormat="1" ht="25.5">
      <c r="A25" s="90">
        <v>20</v>
      </c>
      <c r="B25" s="42" t="s">
        <v>45</v>
      </c>
      <c r="C25" s="744"/>
    </row>
    <row r="26" spans="1:5" s="4" customFormat="1" ht="25.5">
      <c r="A26" s="90">
        <v>21</v>
      </c>
      <c r="B26" s="45" t="s">
        <v>46</v>
      </c>
      <c r="C26" s="744"/>
    </row>
    <row r="27" spans="1:5" s="4" customFormat="1">
      <c r="A27" s="90">
        <v>22</v>
      </c>
      <c r="B27" s="45" t="s">
        <v>47</v>
      </c>
      <c r="C27" s="744"/>
    </row>
    <row r="28" spans="1:5" s="4" customFormat="1" ht="25.5">
      <c r="A28" s="90">
        <v>23</v>
      </c>
      <c r="B28" s="45" t="s">
        <v>48</v>
      </c>
      <c r="C28" s="744"/>
    </row>
    <row r="29" spans="1:5" s="4" customFormat="1">
      <c r="A29" s="90">
        <v>24</v>
      </c>
      <c r="B29" s="51" t="s">
        <v>22</v>
      </c>
      <c r="C29" s="743">
        <f>C6-C12</f>
        <v>215316541.1730147</v>
      </c>
      <c r="E29" s="656">
        <f>C29-'1. key ratios'!C8</f>
        <v>0</v>
      </c>
    </row>
    <row r="30" spans="1:5" s="4" customFormat="1">
      <c r="A30" s="92"/>
      <c r="B30" s="46"/>
      <c r="C30" s="744"/>
    </row>
    <row r="31" spans="1:5" s="4" customFormat="1">
      <c r="A31" s="92">
        <v>25</v>
      </c>
      <c r="B31" s="51" t="s">
        <v>49</v>
      </c>
      <c r="C31" s="743">
        <f>C32+C35</f>
        <v>58835300</v>
      </c>
    </row>
    <row r="32" spans="1:5" s="4" customFormat="1">
      <c r="A32" s="92">
        <v>26</v>
      </c>
      <c r="B32" s="41" t="s">
        <v>50</v>
      </c>
      <c r="C32" s="745">
        <f>C33+C34</f>
        <v>58835300</v>
      </c>
    </row>
    <row r="33" spans="1:3" s="4" customFormat="1">
      <c r="A33" s="92">
        <v>27</v>
      </c>
      <c r="B33" s="124" t="s">
        <v>51</v>
      </c>
      <c r="C33" s="744">
        <v>58835300</v>
      </c>
    </row>
    <row r="34" spans="1:3" s="4" customFormat="1">
      <c r="A34" s="92">
        <v>28</v>
      </c>
      <c r="B34" s="124" t="s">
        <v>52</v>
      </c>
      <c r="C34" s="744"/>
    </row>
    <row r="35" spans="1:3" s="4" customFormat="1">
      <c r="A35" s="92">
        <v>29</v>
      </c>
      <c r="B35" s="41" t="s">
        <v>53</v>
      </c>
      <c r="C35" s="744"/>
    </row>
    <row r="36" spans="1:3" s="4" customFormat="1">
      <c r="A36" s="92">
        <v>30</v>
      </c>
      <c r="B36" s="51" t="s">
        <v>54</v>
      </c>
      <c r="C36" s="743">
        <f>SUM(C37:C41)</f>
        <v>0</v>
      </c>
    </row>
    <row r="37" spans="1:3" s="4" customFormat="1">
      <c r="A37" s="92">
        <v>31</v>
      </c>
      <c r="B37" s="42" t="s">
        <v>55</v>
      </c>
      <c r="C37" s="744"/>
    </row>
    <row r="38" spans="1:3" s="4" customFormat="1">
      <c r="A38" s="92">
        <v>32</v>
      </c>
      <c r="B38" s="43" t="s">
        <v>56</v>
      </c>
      <c r="C38" s="744"/>
    </row>
    <row r="39" spans="1:3" s="4" customFormat="1" ht="25.5">
      <c r="A39" s="92">
        <v>33</v>
      </c>
      <c r="B39" s="42" t="s">
        <v>57</v>
      </c>
      <c r="C39" s="744"/>
    </row>
    <row r="40" spans="1:3" s="4" customFormat="1" ht="25.5">
      <c r="A40" s="92">
        <v>34</v>
      </c>
      <c r="B40" s="42" t="s">
        <v>45</v>
      </c>
      <c r="C40" s="744"/>
    </row>
    <row r="41" spans="1:3" s="4" customFormat="1" ht="25.5">
      <c r="A41" s="92">
        <v>35</v>
      </c>
      <c r="B41" s="45" t="s">
        <v>58</v>
      </c>
      <c r="C41" s="744"/>
    </row>
    <row r="42" spans="1:3" s="4" customFormat="1">
      <c r="A42" s="92">
        <v>36</v>
      </c>
      <c r="B42" s="51" t="s">
        <v>23</v>
      </c>
      <c r="C42" s="743">
        <f>C31-C36</f>
        <v>58835300</v>
      </c>
    </row>
    <row r="43" spans="1:3" s="4" customFormat="1">
      <c r="A43" s="92"/>
      <c r="B43" s="46"/>
      <c r="C43" s="744"/>
    </row>
    <row r="44" spans="1:3" s="4" customFormat="1">
      <c r="A44" s="92">
        <v>37</v>
      </c>
      <c r="B44" s="52" t="s">
        <v>59</v>
      </c>
      <c r="C44" s="743">
        <f>SUM(C45:C47)</f>
        <v>59592133.804120004</v>
      </c>
    </row>
    <row r="45" spans="1:3" s="4" customFormat="1">
      <c r="A45" s="92">
        <v>38</v>
      </c>
      <c r="B45" s="41" t="s">
        <v>60</v>
      </c>
      <c r="C45" s="744">
        <v>59592133.804120004</v>
      </c>
    </row>
    <row r="46" spans="1:3" s="4" customFormat="1">
      <c r="A46" s="92">
        <v>39</v>
      </c>
      <c r="B46" s="41" t="s">
        <v>61</v>
      </c>
      <c r="C46" s="744"/>
    </row>
    <row r="47" spans="1:3" s="4" customFormat="1">
      <c r="A47" s="92">
        <v>40</v>
      </c>
      <c r="B47" s="617" t="s">
        <v>725</v>
      </c>
      <c r="C47" s="744"/>
    </row>
    <row r="48" spans="1:3" s="4" customFormat="1">
      <c r="A48" s="92">
        <v>41</v>
      </c>
      <c r="B48" s="52" t="s">
        <v>62</v>
      </c>
      <c r="C48" s="743">
        <f>SUM(C49:C52)</f>
        <v>0</v>
      </c>
    </row>
    <row r="49" spans="1:3" s="4" customFormat="1">
      <c r="A49" s="92">
        <v>42</v>
      </c>
      <c r="B49" s="42" t="s">
        <v>63</v>
      </c>
      <c r="C49" s="744"/>
    </row>
    <row r="50" spans="1:3" s="4" customFormat="1">
      <c r="A50" s="92">
        <v>43</v>
      </c>
      <c r="B50" s="43" t="s">
        <v>64</v>
      </c>
      <c r="C50" s="744"/>
    </row>
    <row r="51" spans="1:3" s="4" customFormat="1" ht="25.5">
      <c r="A51" s="92">
        <v>44</v>
      </c>
      <c r="B51" s="42" t="s">
        <v>65</v>
      </c>
      <c r="C51" s="744"/>
    </row>
    <row r="52" spans="1:3" s="4" customFormat="1" ht="25.5">
      <c r="A52" s="92">
        <v>45</v>
      </c>
      <c r="B52" s="42" t="s">
        <v>45</v>
      </c>
      <c r="C52" s="744"/>
    </row>
    <row r="53" spans="1:3" s="4" customFormat="1" ht="15.75" thickBot="1">
      <c r="A53" s="92">
        <v>46</v>
      </c>
      <c r="B53" s="93" t="s">
        <v>24</v>
      </c>
      <c r="C53" s="179">
        <f>C44-C48</f>
        <v>59592133.804120004</v>
      </c>
    </row>
    <row r="55" spans="1:3">
      <c r="C55" s="692">
        <f>C29+C31+C44-'1. key ratios'!C10</f>
        <v>0</v>
      </c>
    </row>
    <row r="56" spans="1:3">
      <c r="B56" s="2" t="s">
        <v>141</v>
      </c>
      <c r="C56" s="692"/>
    </row>
    <row r="57" spans="1:3">
      <c r="C57" s="692"/>
    </row>
    <row r="58" spans="1:3">
      <c r="C58" s="692"/>
    </row>
    <row r="59" spans="1:3">
      <c r="C59" s="692"/>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23"/>
  <sheetViews>
    <sheetView workbookViewId="0">
      <selection activeCell="C12" sqref="C12"/>
    </sheetView>
  </sheetViews>
  <sheetFormatPr defaultColWidth="9.28515625" defaultRowHeight="12.75"/>
  <cols>
    <col min="1" max="1" width="10.7109375" style="226" bestFit="1" customWidth="1"/>
    <col min="2" max="2" width="59" style="226" customWidth="1"/>
    <col min="3" max="3" width="16.7109375" style="226" bestFit="1" customWidth="1"/>
    <col min="4" max="4" width="22.28515625" style="226" customWidth="1"/>
    <col min="5" max="5" width="15" style="226" customWidth="1"/>
    <col min="6" max="16384" width="9.28515625" style="226"/>
  </cols>
  <sheetData>
    <row r="1" spans="1:7" ht="15">
      <c r="A1" s="17" t="s">
        <v>108</v>
      </c>
      <c r="B1" s="16" t="str">
        <f>Info!C2</f>
        <v>სს "ვითიბი ბანკი ჯორჯია"</v>
      </c>
    </row>
    <row r="2" spans="1:7" s="21" customFormat="1" ht="15.75" customHeight="1">
      <c r="A2" s="21" t="s">
        <v>109</v>
      </c>
      <c r="B2" s="335">
        <f>Info!D2</f>
        <v>45838</v>
      </c>
    </row>
    <row r="3" spans="1:7" s="21" customFormat="1" ht="15.75" customHeight="1"/>
    <row r="4" spans="1:7" ht="13.5" thickBot="1">
      <c r="A4" s="227" t="s">
        <v>357</v>
      </c>
      <c r="B4" s="256" t="s">
        <v>358</v>
      </c>
    </row>
    <row r="5" spans="1:7" s="257" customFormat="1">
      <c r="A5" s="833" t="s">
        <v>359</v>
      </c>
      <c r="B5" s="834"/>
      <c r="C5" s="246" t="s">
        <v>360</v>
      </c>
      <c r="D5" s="247" t="s">
        <v>361</v>
      </c>
    </row>
    <row r="6" spans="1:7" s="258" customFormat="1">
      <c r="A6" s="248">
        <v>1</v>
      </c>
      <c r="B6" s="249" t="s">
        <v>362</v>
      </c>
      <c r="C6" s="249"/>
      <c r="D6" s="250"/>
    </row>
    <row r="7" spans="1:7" s="258" customFormat="1">
      <c r="A7" s="251" t="s">
        <v>363</v>
      </c>
      <c r="B7" s="252" t="s">
        <v>364</v>
      </c>
      <c r="C7" s="746">
        <v>4.4999999999999998E-2</v>
      </c>
      <c r="D7" s="655">
        <f>C7*'5. RWA'!$C$13</f>
        <v>22923742.330101553</v>
      </c>
    </row>
    <row r="8" spans="1:7" s="258" customFormat="1">
      <c r="A8" s="251" t="s">
        <v>365</v>
      </c>
      <c r="B8" s="252" t="s">
        <v>366</v>
      </c>
      <c r="C8" s="747">
        <v>0.06</v>
      </c>
      <c r="D8" s="655">
        <f>C8*'5. RWA'!$C$13</f>
        <v>30564989.77346874</v>
      </c>
      <c r="G8" s="791"/>
    </row>
    <row r="9" spans="1:7" s="258" customFormat="1">
      <c r="A9" s="251" t="s">
        <v>367</v>
      </c>
      <c r="B9" s="252" t="s">
        <v>368</v>
      </c>
      <c r="C9" s="747">
        <v>0.08</v>
      </c>
      <c r="D9" s="655">
        <f>C9*'5. RWA'!$C$13</f>
        <v>40753319.69795832</v>
      </c>
      <c r="G9" s="791"/>
    </row>
    <row r="10" spans="1:7" s="258" customFormat="1">
      <c r="A10" s="248" t="s">
        <v>369</v>
      </c>
      <c r="B10" s="249" t="s">
        <v>370</v>
      </c>
      <c r="C10" s="748"/>
      <c r="D10" s="654"/>
      <c r="G10" s="791"/>
    </row>
    <row r="11" spans="1:7" s="259" customFormat="1">
      <c r="A11" s="253" t="s">
        <v>371</v>
      </c>
      <c r="B11" s="254" t="s">
        <v>433</v>
      </c>
      <c r="C11" s="700">
        <v>2.5000000000000001E-2</v>
      </c>
      <c r="D11" s="653">
        <f>C11*'5. RWA'!$C$13</f>
        <v>12735412.405611977</v>
      </c>
    </row>
    <row r="12" spans="1:7" s="259" customFormat="1">
      <c r="A12" s="253" t="s">
        <v>372</v>
      </c>
      <c r="B12" s="254" t="s">
        <v>373</v>
      </c>
      <c r="C12" s="700">
        <v>5.0000000000000001E-3</v>
      </c>
      <c r="D12" s="653">
        <f>C12*'5. RWA'!$C$13</f>
        <v>2547082.481122395</v>
      </c>
    </row>
    <row r="13" spans="1:7" s="259" customFormat="1">
      <c r="A13" s="253" t="s">
        <v>374</v>
      </c>
      <c r="B13" s="254" t="s">
        <v>375</v>
      </c>
      <c r="C13" s="700"/>
      <c r="D13" s="653">
        <f>C13*'5. RWA'!$C$13</f>
        <v>0</v>
      </c>
    </row>
    <row r="14" spans="1:7" s="258" customFormat="1">
      <c r="A14" s="248" t="s">
        <v>376</v>
      </c>
      <c r="B14" s="249" t="s">
        <v>431</v>
      </c>
      <c r="C14" s="749"/>
      <c r="D14" s="654"/>
    </row>
    <row r="15" spans="1:7" s="258" customFormat="1">
      <c r="A15" s="268" t="s">
        <v>379</v>
      </c>
      <c r="B15" s="254" t="s">
        <v>432</v>
      </c>
      <c r="C15" s="700">
        <v>0.15669965982756379</v>
      </c>
      <c r="D15" s="653">
        <f>C15*'5. RWA'!$C$13</f>
        <v>79825391.6689253</v>
      </c>
    </row>
    <row r="16" spans="1:7" s="258" customFormat="1">
      <c r="A16" s="268" t="s">
        <v>380</v>
      </c>
      <c r="B16" s="254" t="s">
        <v>382</v>
      </c>
      <c r="C16" s="700">
        <v>0.17123917063907543</v>
      </c>
      <c r="D16" s="653">
        <f>C16*'5. RWA'!$C$13</f>
        <v>87232058.323343486</v>
      </c>
    </row>
    <row r="17" spans="1:6" s="258" customFormat="1">
      <c r="A17" s="268" t="s">
        <v>381</v>
      </c>
      <c r="B17" s="254" t="s">
        <v>429</v>
      </c>
      <c r="C17" s="700">
        <v>0.19037010591738021</v>
      </c>
      <c r="D17" s="653">
        <f>C17*'5. RWA'!$C$13</f>
        <v>96977672.342314795</v>
      </c>
    </row>
    <row r="18" spans="1:6" s="257" customFormat="1">
      <c r="A18" s="835" t="s">
        <v>430</v>
      </c>
      <c r="B18" s="836"/>
      <c r="C18" s="303" t="s">
        <v>360</v>
      </c>
      <c r="D18" s="652" t="s">
        <v>361</v>
      </c>
    </row>
    <row r="19" spans="1:6" s="258" customFormat="1">
      <c r="A19" s="255">
        <v>4</v>
      </c>
      <c r="B19" s="254" t="s">
        <v>22</v>
      </c>
      <c r="C19" s="302">
        <f>C7+C11+C12+C13+C15</f>
        <v>0.2316996598275638</v>
      </c>
      <c r="D19" s="655">
        <f>C19*'5. RWA'!$C$13</f>
        <v>118031628.88576123</v>
      </c>
      <c r="E19" s="701">
        <f>D19-'1. key ratios'!C11</f>
        <v>0</v>
      </c>
    </row>
    <row r="20" spans="1:6" s="258" customFormat="1">
      <c r="A20" s="255">
        <v>5</v>
      </c>
      <c r="B20" s="254" t="s">
        <v>86</v>
      </c>
      <c r="C20" s="302">
        <f>C8+C11+C12+C13+C16</f>
        <v>0.26123917063907542</v>
      </c>
      <c r="D20" s="655">
        <f>C20*'5. RWA'!$C$13</f>
        <v>133079542.9835466</v>
      </c>
      <c r="E20" s="701">
        <f>D20-'1. key ratios'!C12</f>
        <v>0</v>
      </c>
    </row>
    <row r="21" spans="1:6" s="258" customFormat="1" ht="13.5" thickBot="1">
      <c r="A21" s="260" t="s">
        <v>377</v>
      </c>
      <c r="B21" s="261" t="s">
        <v>85</v>
      </c>
      <c r="C21" s="304">
        <f>C9+C11+C12+C13+C17</f>
        <v>0.30037010591738023</v>
      </c>
      <c r="D21" s="651">
        <f>C21*'5. RWA'!$C$13</f>
        <v>153013486.9270075</v>
      </c>
      <c r="E21" s="701">
        <f>D21-'1. key ratios'!C13</f>
        <v>0</v>
      </c>
    </row>
    <row r="22" spans="1:6">
      <c r="F22" s="227"/>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70" zoomScaleNormal="70" workbookViewId="0">
      <pane xSplit="1" ySplit="5" topLeftCell="B67" activePane="bottomRight" state="frozen"/>
      <selection activeCell="B2" sqref="B2"/>
      <selection pane="topRight" activeCell="B2" sqref="B2"/>
      <selection pane="bottomLeft" activeCell="B2" sqref="B2"/>
      <selection pane="bottomRight" activeCell="C48" sqref="C48"/>
    </sheetView>
  </sheetViews>
  <sheetFormatPr defaultRowHeight="15.75"/>
  <cols>
    <col min="1" max="1" width="10.7109375" style="38" customWidth="1"/>
    <col min="2" max="2" width="91.7109375" style="38" customWidth="1"/>
    <col min="3" max="3" width="53.28515625" style="647" customWidth="1"/>
    <col min="4" max="4" width="32.28515625" style="38" customWidth="1"/>
    <col min="5" max="5" width="9.42578125" customWidth="1"/>
  </cols>
  <sheetData>
    <row r="1" spans="1:6">
      <c r="A1" s="17" t="s">
        <v>108</v>
      </c>
      <c r="B1" s="19" t="str">
        <f>Info!C2</f>
        <v>სს "ვითიბი ბანკი ჯორჯია"</v>
      </c>
      <c r="E1" s="2"/>
      <c r="F1" s="2"/>
    </row>
    <row r="2" spans="1:6" s="21" customFormat="1" ht="15.75" customHeight="1">
      <c r="A2" s="21" t="s">
        <v>109</v>
      </c>
      <c r="B2" s="335">
        <f>Info!D2</f>
        <v>45838</v>
      </c>
      <c r="C2" s="646"/>
    </row>
    <row r="3" spans="1:6" s="21" customFormat="1" ht="15.75" customHeight="1">
      <c r="A3" s="26"/>
      <c r="C3" s="646"/>
    </row>
    <row r="4" spans="1:6" s="21" customFormat="1" ht="15.75" customHeight="1" thickBot="1">
      <c r="A4" s="21" t="s">
        <v>258</v>
      </c>
      <c r="B4" s="147" t="s">
        <v>172</v>
      </c>
      <c r="C4" s="646"/>
      <c r="D4" s="149" t="s">
        <v>87</v>
      </c>
    </row>
    <row r="5" spans="1:6" ht="25.5">
      <c r="A5" s="99" t="s">
        <v>25</v>
      </c>
      <c r="B5" s="100" t="s">
        <v>144</v>
      </c>
      <c r="C5" s="645" t="s">
        <v>858</v>
      </c>
      <c r="D5" s="148" t="s">
        <v>173</v>
      </c>
    </row>
    <row r="6" spans="1:6">
      <c r="A6" s="444">
        <v>1</v>
      </c>
      <c r="B6" s="401" t="s">
        <v>843</v>
      </c>
      <c r="C6" s="644">
        <f>SUM(C7:C9)</f>
        <v>196696118.49880001</v>
      </c>
      <c r="D6" s="94"/>
      <c r="E6" s="7"/>
    </row>
    <row r="7" spans="1:6">
      <c r="A7" s="444">
        <v>1.1000000000000001</v>
      </c>
      <c r="B7" s="402" t="s">
        <v>96</v>
      </c>
      <c r="C7" s="643">
        <f>'2. SOFP'!E8</f>
        <v>189475863.48879999</v>
      </c>
      <c r="D7" s="95"/>
      <c r="E7" s="7"/>
    </row>
    <row r="8" spans="1:6">
      <c r="A8" s="444">
        <v>1.2</v>
      </c>
      <c r="B8" s="402" t="s">
        <v>97</v>
      </c>
      <c r="C8" s="643">
        <f>'2. SOFP'!E9</f>
        <v>351.36</v>
      </c>
      <c r="D8" s="95"/>
      <c r="E8" s="7"/>
    </row>
    <row r="9" spans="1:6">
      <c r="A9" s="444">
        <v>1.3</v>
      </c>
      <c r="B9" s="402" t="s">
        <v>98</v>
      </c>
      <c r="C9" s="643">
        <f>'2. SOFP'!E10</f>
        <v>7219903.6500000004</v>
      </c>
      <c r="D9" s="95"/>
      <c r="E9" s="7"/>
    </row>
    <row r="10" spans="1:6">
      <c r="A10" s="444">
        <v>2</v>
      </c>
      <c r="B10" s="403" t="s">
        <v>730</v>
      </c>
      <c r="C10" s="642"/>
      <c r="D10" s="95"/>
      <c r="E10" s="7"/>
    </row>
    <row r="11" spans="1:6">
      <c r="A11" s="444">
        <v>2.1</v>
      </c>
      <c r="B11" s="404" t="s">
        <v>731</v>
      </c>
      <c r="C11" s="641"/>
      <c r="D11" s="96"/>
      <c r="E11" s="8"/>
    </row>
    <row r="12" spans="1:6" ht="23.85" customHeight="1">
      <c r="A12" s="444">
        <v>3</v>
      </c>
      <c r="B12" s="405" t="s">
        <v>732</v>
      </c>
      <c r="C12" s="640"/>
      <c r="D12" s="96"/>
      <c r="E12" s="8"/>
    </row>
    <row r="13" spans="1:6" ht="23.1" customHeight="1">
      <c r="A13" s="444">
        <v>4</v>
      </c>
      <c r="B13" s="406" t="s">
        <v>733</v>
      </c>
      <c r="C13" s="640"/>
      <c r="D13" s="96"/>
      <c r="E13" s="8"/>
    </row>
    <row r="14" spans="1:6">
      <c r="A14" s="444">
        <v>5</v>
      </c>
      <c r="B14" s="406" t="s">
        <v>734</v>
      </c>
      <c r="C14" s="640">
        <f>SUM(C15:C17)</f>
        <v>54000</v>
      </c>
      <c r="D14" s="96"/>
      <c r="E14" s="8"/>
    </row>
    <row r="15" spans="1:6">
      <c r="A15" s="444">
        <v>5.0999999999999996</v>
      </c>
      <c r="B15" s="407" t="s">
        <v>735</v>
      </c>
      <c r="C15" s="639">
        <f>'2. SOFP'!C16</f>
        <v>54000</v>
      </c>
      <c r="D15" s="96"/>
      <c r="E15" s="7"/>
    </row>
    <row r="16" spans="1:6">
      <c r="A16" s="444">
        <v>5.2</v>
      </c>
      <c r="B16" s="407" t="s">
        <v>569</v>
      </c>
      <c r="C16" s="643"/>
      <c r="D16" s="95"/>
      <c r="E16" s="7"/>
    </row>
    <row r="17" spans="1:5">
      <c r="A17" s="444">
        <v>5.3</v>
      </c>
      <c r="B17" s="407" t="s">
        <v>736</v>
      </c>
      <c r="C17" s="643"/>
      <c r="D17" s="95"/>
      <c r="E17" s="7"/>
    </row>
    <row r="18" spans="1:5">
      <c r="A18" s="444">
        <v>6</v>
      </c>
      <c r="B18" s="405" t="s">
        <v>737</v>
      </c>
      <c r="C18" s="642">
        <f>SUM(C19:C20)</f>
        <v>143519587.50511706</v>
      </c>
      <c r="D18" s="95"/>
      <c r="E18" s="7"/>
    </row>
    <row r="19" spans="1:5">
      <c r="A19" s="444">
        <v>6.1</v>
      </c>
      <c r="B19" s="407" t="s">
        <v>569</v>
      </c>
      <c r="C19" s="641"/>
      <c r="D19" s="95"/>
      <c r="E19" s="7"/>
    </row>
    <row r="20" spans="1:5">
      <c r="A20" s="444">
        <v>6.2</v>
      </c>
      <c r="B20" s="407" t="s">
        <v>736</v>
      </c>
      <c r="C20" s="641">
        <f>'2. SOFP'!E21</f>
        <v>143519587.50511706</v>
      </c>
      <c r="D20" s="95"/>
      <c r="E20" s="7"/>
    </row>
    <row r="21" spans="1:5">
      <c r="A21" s="444">
        <v>7</v>
      </c>
      <c r="B21" s="408" t="s">
        <v>738</v>
      </c>
      <c r="C21" s="640">
        <f>'2. SOFP'!E22</f>
        <v>0</v>
      </c>
      <c r="D21" s="95"/>
      <c r="E21" s="7"/>
    </row>
    <row r="22" spans="1:5">
      <c r="A22" s="444">
        <v>8</v>
      </c>
      <c r="B22" s="409" t="s">
        <v>739</v>
      </c>
      <c r="C22" s="642"/>
      <c r="D22" s="95"/>
      <c r="E22" s="7"/>
    </row>
    <row r="23" spans="1:5">
      <c r="A23" s="444">
        <v>9</v>
      </c>
      <c r="B23" s="406" t="s">
        <v>740</v>
      </c>
      <c r="C23" s="642">
        <f>SUM(C24:C25)</f>
        <v>61198018.200000003</v>
      </c>
      <c r="D23" s="471"/>
      <c r="E23" s="7"/>
    </row>
    <row r="24" spans="1:5">
      <c r="A24" s="444">
        <v>9.1</v>
      </c>
      <c r="B24" s="410" t="s">
        <v>741</v>
      </c>
      <c r="C24" s="638">
        <f>'2. SOFP'!C25</f>
        <v>33432418.200000003</v>
      </c>
      <c r="D24" s="97"/>
      <c r="E24" s="7"/>
    </row>
    <row r="25" spans="1:5">
      <c r="A25" s="444">
        <v>9.1999999999999993</v>
      </c>
      <c r="B25" s="410" t="s">
        <v>742</v>
      </c>
      <c r="C25" s="638">
        <f>'2. SOFP'!C26</f>
        <v>27765600</v>
      </c>
      <c r="D25" s="470"/>
      <c r="E25" s="6"/>
    </row>
    <row r="26" spans="1:5">
      <c r="A26" s="444">
        <v>10</v>
      </c>
      <c r="B26" s="406" t="s">
        <v>36</v>
      </c>
      <c r="C26" s="637">
        <f>SUM(C27:C28)</f>
        <v>908838.35999999987</v>
      </c>
      <c r="D26" s="612" t="s">
        <v>935</v>
      </c>
      <c r="E26" s="7"/>
    </row>
    <row r="27" spans="1:5">
      <c r="A27" s="444">
        <v>10.1</v>
      </c>
      <c r="B27" s="410" t="s">
        <v>743</v>
      </c>
      <c r="C27" s="643">
        <f>'7. LI1'!C29</f>
        <v>0</v>
      </c>
      <c r="D27" s="95"/>
      <c r="E27" s="7"/>
    </row>
    <row r="28" spans="1:5">
      <c r="A28" s="444">
        <v>10.199999999999999</v>
      </c>
      <c r="B28" s="410" t="s">
        <v>744</v>
      </c>
      <c r="C28" s="638">
        <f>'2. SOFP'!C29</f>
        <v>908838.35999999987</v>
      </c>
      <c r="D28" s="95"/>
      <c r="E28" s="7"/>
    </row>
    <row r="29" spans="1:5">
      <c r="A29" s="444">
        <v>11</v>
      </c>
      <c r="B29" s="406" t="s">
        <v>745</v>
      </c>
      <c r="C29" s="642">
        <f>SUM(C30:C31)</f>
        <v>0</v>
      </c>
      <c r="D29" s="95"/>
      <c r="E29" s="7"/>
    </row>
    <row r="30" spans="1:5">
      <c r="A30" s="444">
        <v>11.1</v>
      </c>
      <c r="B30" s="410" t="s">
        <v>746</v>
      </c>
      <c r="C30" s="638">
        <f>'2. SOFP'!C31</f>
        <v>0</v>
      </c>
      <c r="D30" s="95"/>
      <c r="E30" s="7"/>
    </row>
    <row r="31" spans="1:5">
      <c r="A31" s="444">
        <v>11.2</v>
      </c>
      <c r="B31" s="410" t="s">
        <v>747</v>
      </c>
      <c r="C31" s="638">
        <f>'2. SOFP'!C32</f>
        <v>0</v>
      </c>
      <c r="D31" s="95"/>
      <c r="E31" s="7"/>
    </row>
    <row r="32" spans="1:5">
      <c r="A32" s="444">
        <v>13</v>
      </c>
      <c r="B32" s="406" t="s">
        <v>99</v>
      </c>
      <c r="C32" s="642">
        <f>'2. SOFP'!E33</f>
        <v>44052902.610900007</v>
      </c>
      <c r="D32" s="95"/>
      <c r="E32" s="7"/>
    </row>
    <row r="33" spans="1:5">
      <c r="A33" s="444">
        <v>13.1</v>
      </c>
      <c r="B33" s="411" t="s">
        <v>748</v>
      </c>
      <c r="C33" s="638">
        <f>'2. SOFP'!C34</f>
        <v>27298636.440000001</v>
      </c>
      <c r="D33" s="95"/>
      <c r="E33" s="7"/>
    </row>
    <row r="34" spans="1:5">
      <c r="A34" s="444">
        <v>13.2</v>
      </c>
      <c r="B34" s="411" t="s">
        <v>749</v>
      </c>
      <c r="C34" s="638"/>
      <c r="D34" s="97"/>
      <c r="E34" s="7"/>
    </row>
    <row r="35" spans="1:5">
      <c r="A35" s="444">
        <v>14</v>
      </c>
      <c r="B35" s="412" t="s">
        <v>750</v>
      </c>
      <c r="C35" s="636">
        <f>SUM(C6,C10,C12,C13,C14,C18,C21,C22,C23,C26,C29,C32)</f>
        <v>446429465.17481709</v>
      </c>
      <c r="D35" s="97"/>
      <c r="E35" s="7"/>
    </row>
    <row r="36" spans="1:5">
      <c r="A36" s="444"/>
      <c r="B36" s="413" t="s">
        <v>104</v>
      </c>
      <c r="C36" s="635"/>
      <c r="D36" s="98"/>
      <c r="E36" s="7"/>
    </row>
    <row r="37" spans="1:5">
      <c r="A37" s="444">
        <v>15</v>
      </c>
      <c r="B37" s="414" t="s">
        <v>751</v>
      </c>
      <c r="C37" s="634"/>
      <c r="D37" s="470"/>
      <c r="E37" s="6"/>
    </row>
    <row r="38" spans="1:5">
      <c r="A38" s="444">
        <v>15.1</v>
      </c>
      <c r="B38" s="415" t="s">
        <v>731</v>
      </c>
      <c r="C38" s="643"/>
      <c r="D38" s="95"/>
      <c r="E38" s="7"/>
    </row>
    <row r="39" spans="1:5" ht="21">
      <c r="A39" s="444">
        <v>16</v>
      </c>
      <c r="B39" s="408" t="s">
        <v>752</v>
      </c>
      <c r="C39" s="642"/>
      <c r="D39" s="95"/>
      <c r="E39" s="7"/>
    </row>
    <row r="40" spans="1:5">
      <c r="A40" s="444">
        <v>17</v>
      </c>
      <c r="B40" s="408" t="s">
        <v>753</v>
      </c>
      <c r="C40" s="642">
        <f>SUM(C41:C44)</f>
        <v>12685710.519700002</v>
      </c>
      <c r="D40" s="95"/>
      <c r="E40" s="7"/>
    </row>
    <row r="41" spans="1:5">
      <c r="A41" s="444">
        <v>17.100000000000001</v>
      </c>
      <c r="B41" s="416" t="s">
        <v>754</v>
      </c>
      <c r="C41" s="643">
        <f>'2. SOFP'!E42</f>
        <v>12685710.519700002</v>
      </c>
      <c r="D41" s="95"/>
      <c r="E41" s="7"/>
    </row>
    <row r="42" spans="1:5">
      <c r="A42" s="459">
        <v>17.2</v>
      </c>
      <c r="B42" s="460" t="s">
        <v>100</v>
      </c>
      <c r="C42" s="638"/>
      <c r="D42" s="97"/>
      <c r="E42" s="7"/>
    </row>
    <row r="43" spans="1:5">
      <c r="A43" s="444">
        <v>17.3</v>
      </c>
      <c r="B43" s="461" t="s">
        <v>755</v>
      </c>
      <c r="C43" s="648"/>
      <c r="D43" s="462"/>
      <c r="E43" s="7"/>
    </row>
    <row r="44" spans="1:5">
      <c r="A44" s="444">
        <v>17.399999999999999</v>
      </c>
      <c r="B44" s="461" t="s">
        <v>756</v>
      </c>
      <c r="C44" s="648"/>
      <c r="D44" s="462"/>
      <c r="E44" s="7"/>
    </row>
    <row r="45" spans="1:5">
      <c r="A45" s="444">
        <v>18</v>
      </c>
      <c r="B45" s="463" t="s">
        <v>757</v>
      </c>
      <c r="C45" s="633">
        <f>'2. SOFP'!E46</f>
        <v>7945.8088575872562</v>
      </c>
      <c r="D45" s="469"/>
      <c r="E45" s="6"/>
    </row>
    <row r="46" spans="1:5">
      <c r="A46" s="444">
        <v>19</v>
      </c>
      <c r="B46" s="463" t="s">
        <v>758</v>
      </c>
      <c r="C46" s="650">
        <f>SUM(C47:C48)</f>
        <v>121279</v>
      </c>
      <c r="D46" s="464"/>
    </row>
    <row r="47" spans="1:5">
      <c r="A47" s="444">
        <v>19.100000000000001</v>
      </c>
      <c r="B47" s="465" t="s">
        <v>759</v>
      </c>
      <c r="C47" s="648">
        <f>'2. SOFP'!E48</f>
        <v>0</v>
      </c>
      <c r="D47" s="464"/>
    </row>
    <row r="48" spans="1:5">
      <c r="A48" s="444">
        <v>19.2</v>
      </c>
      <c r="B48" s="465" t="s">
        <v>760</v>
      </c>
      <c r="C48" s="648">
        <f>'2. SOFP'!E49</f>
        <v>121279</v>
      </c>
      <c r="D48" s="464"/>
    </row>
    <row r="49" spans="1:4">
      <c r="A49" s="444">
        <v>20</v>
      </c>
      <c r="B49" s="421" t="s">
        <v>101</v>
      </c>
      <c r="C49" s="649">
        <f>'2. SOFP'!E50</f>
        <v>127129822.8883</v>
      </c>
      <c r="D49" s="464"/>
    </row>
    <row r="50" spans="1:4">
      <c r="A50" s="444">
        <v>21</v>
      </c>
      <c r="B50" s="422" t="s">
        <v>89</v>
      </c>
      <c r="C50" s="649">
        <f>'2. SOFP'!E51</f>
        <v>19005085.4241</v>
      </c>
      <c r="D50" s="464"/>
    </row>
    <row r="51" spans="1:4">
      <c r="A51" s="444">
        <v>21.1</v>
      </c>
      <c r="B51" s="417" t="s">
        <v>761</v>
      </c>
      <c r="C51" s="648">
        <f>'2. SOFP'!E52</f>
        <v>1060412.6299999999</v>
      </c>
      <c r="D51" s="464"/>
    </row>
    <row r="52" spans="1:4">
      <c r="A52" s="444">
        <v>22</v>
      </c>
      <c r="B52" s="421" t="s">
        <v>762</v>
      </c>
      <c r="C52" s="649">
        <f>SUM(C37,C39,C40,C45,C46,C49,C50)</f>
        <v>158949843.64095759</v>
      </c>
      <c r="D52" s="464"/>
    </row>
    <row r="53" spans="1:4">
      <c r="A53" s="444"/>
      <c r="B53" s="423" t="s">
        <v>763</v>
      </c>
      <c r="C53" s="648"/>
      <c r="D53" s="464"/>
    </row>
    <row r="54" spans="1:4">
      <c r="A54" s="444">
        <v>23</v>
      </c>
      <c r="B54" s="421" t="s">
        <v>105</v>
      </c>
      <c r="C54" s="649">
        <v>209008277</v>
      </c>
      <c r="D54" s="464"/>
    </row>
    <row r="55" spans="1:4">
      <c r="A55" s="444">
        <v>24</v>
      </c>
      <c r="B55" s="421" t="s">
        <v>764</v>
      </c>
      <c r="C55" s="649">
        <v>0</v>
      </c>
      <c r="D55" s="464"/>
    </row>
    <row r="56" spans="1:4">
      <c r="A56" s="444">
        <v>25</v>
      </c>
      <c r="B56" s="424" t="s">
        <v>102</v>
      </c>
      <c r="C56" s="649"/>
      <c r="D56" s="464"/>
    </row>
    <row r="57" spans="1:4">
      <c r="A57" s="444">
        <v>26</v>
      </c>
      <c r="B57" s="463" t="s">
        <v>765</v>
      </c>
      <c r="C57" s="649"/>
      <c r="D57" s="464"/>
    </row>
    <row r="58" spans="1:4">
      <c r="A58" s="444">
        <v>27</v>
      </c>
      <c r="B58" s="463" t="s">
        <v>766</v>
      </c>
      <c r="C58" s="649">
        <f>SUM(C59:C60)</f>
        <v>58835300</v>
      </c>
      <c r="D58" s="464"/>
    </row>
    <row r="59" spans="1:4">
      <c r="A59" s="444">
        <v>27.1</v>
      </c>
      <c r="B59" s="466" t="s">
        <v>767</v>
      </c>
      <c r="C59" s="648"/>
      <c r="D59" s="464"/>
    </row>
    <row r="60" spans="1:4">
      <c r="A60" s="444">
        <v>27.2</v>
      </c>
      <c r="B60" s="461" t="s">
        <v>768</v>
      </c>
      <c r="C60" s="648">
        <f>'2. SOFP'!E59</f>
        <v>58835300</v>
      </c>
      <c r="D60" s="464"/>
    </row>
    <row r="61" spans="1:4">
      <c r="A61" s="444">
        <v>28</v>
      </c>
      <c r="B61" s="422" t="s">
        <v>769</v>
      </c>
      <c r="C61" s="649"/>
      <c r="D61" s="464"/>
    </row>
    <row r="62" spans="1:4">
      <c r="A62" s="444">
        <v>29</v>
      </c>
      <c r="B62" s="463" t="s">
        <v>770</v>
      </c>
      <c r="C62" s="649">
        <f>SUM(C63:C65)</f>
        <v>12418942</v>
      </c>
      <c r="D62" s="464"/>
    </row>
    <row r="63" spans="1:4">
      <c r="A63" s="444">
        <v>29.1</v>
      </c>
      <c r="B63" s="467" t="s">
        <v>771</v>
      </c>
      <c r="C63" s="648">
        <f>'2. SOFP'!E63</f>
        <v>12418942</v>
      </c>
      <c r="D63" s="464"/>
    </row>
    <row r="64" spans="1:4" ht="24" customHeight="1">
      <c r="A64" s="444">
        <v>29.2</v>
      </c>
      <c r="B64" s="466" t="s">
        <v>772</v>
      </c>
      <c r="C64" s="648"/>
      <c r="D64" s="464"/>
    </row>
    <row r="65" spans="1:4" ht="22.35" customHeight="1">
      <c r="A65" s="444">
        <v>29.3</v>
      </c>
      <c r="B65" s="468" t="s">
        <v>773</v>
      </c>
      <c r="C65" s="648"/>
      <c r="D65" s="464"/>
    </row>
    <row r="66" spans="1:4">
      <c r="A66" s="444">
        <v>30</v>
      </c>
      <c r="B66" s="427" t="s">
        <v>103</v>
      </c>
      <c r="C66" s="649">
        <f>'2. SOFP'!E67</f>
        <v>7217102.5330147147</v>
      </c>
      <c r="D66" s="464"/>
    </row>
    <row r="67" spans="1:4">
      <c r="A67" s="444">
        <v>31</v>
      </c>
      <c r="B67" s="426" t="s">
        <v>774</v>
      </c>
      <c r="C67" s="649">
        <f>SUM(C54,C55,C56,C57,C58,C61,C62,C66)</f>
        <v>287479621.53301471</v>
      </c>
      <c r="D67" s="464"/>
    </row>
    <row r="68" spans="1:4">
      <c r="A68" s="444">
        <v>32</v>
      </c>
      <c r="B68" s="427" t="s">
        <v>775</v>
      </c>
      <c r="C68" s="649">
        <f>SUM(C52,C67)</f>
        <v>446429465.17397231</v>
      </c>
      <c r="D68" s="464"/>
    </row>
    <row r="69" spans="1:4">
      <c r="C69" s="647">
        <f>C68-C35</f>
        <v>-8.4477663040161133E-4</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50" zoomScaleNormal="50" workbookViewId="0">
      <pane xSplit="2" ySplit="7" topLeftCell="C8" activePane="bottomRight" state="frozen"/>
      <selection activeCell="B2" sqref="B2"/>
      <selection pane="topRight" activeCell="B2" sqref="B2"/>
      <selection pane="bottomLeft" activeCell="B2" sqref="B2"/>
      <selection pane="bottomRight" activeCell="C8" sqref="C8:S21"/>
    </sheetView>
  </sheetViews>
  <sheetFormatPr defaultColWidth="9.28515625" defaultRowHeight="12.75"/>
  <cols>
    <col min="1" max="1" width="10.5703125" style="2" bestFit="1" customWidth="1"/>
    <col min="2" max="2" width="97" style="2" bestFit="1" customWidth="1"/>
    <col min="3" max="3" width="16" style="2" bestFit="1" customWidth="1"/>
    <col min="4" max="4" width="13.28515625" style="2" bestFit="1" customWidth="1"/>
    <col min="5" max="5" width="14" style="2" bestFit="1" customWidth="1"/>
    <col min="6" max="6" width="13.28515625" style="2" bestFit="1" customWidth="1"/>
    <col min="7" max="7" width="13.7109375" style="2" bestFit="1" customWidth="1"/>
    <col min="8" max="8" width="13.28515625" style="2" bestFit="1" customWidth="1"/>
    <col min="9" max="9" width="14" style="2" bestFit="1" customWidth="1"/>
    <col min="10" max="10" width="13.28515625" style="2" bestFit="1" customWidth="1"/>
    <col min="11" max="11" width="9.5703125" style="2" bestFit="1" customWidth="1"/>
    <col min="12" max="12" width="13.28515625" style="2" bestFit="1" customWidth="1"/>
    <col min="13" max="13" width="16" style="2" bestFit="1" customWidth="1"/>
    <col min="14" max="14" width="13.28515625" style="2" bestFit="1" customWidth="1"/>
    <col min="15" max="15" width="14.85546875" style="2" bestFit="1" customWidth="1"/>
    <col min="16" max="16" width="13.28515625" style="2" bestFit="1" customWidth="1"/>
    <col min="17" max="17" width="12.42578125" style="2" bestFit="1" customWidth="1"/>
    <col min="18" max="18" width="13.28515625" style="2" bestFit="1" customWidth="1"/>
    <col min="19" max="19" width="31.7109375" style="2" bestFit="1" customWidth="1"/>
    <col min="20" max="16384" width="9.28515625" style="12"/>
  </cols>
  <sheetData>
    <row r="1" spans="1:19">
      <c r="A1" s="2" t="s">
        <v>108</v>
      </c>
      <c r="B1" s="226" t="str">
        <f>Info!C2</f>
        <v>სს "ვითიბი ბანკი ჯორჯია"</v>
      </c>
    </row>
    <row r="2" spans="1:19">
      <c r="A2" s="2" t="s">
        <v>109</v>
      </c>
      <c r="B2" s="335">
        <f>Info!D2</f>
        <v>45838</v>
      </c>
    </row>
    <row r="4" spans="1:19" ht="39" thickBot="1">
      <c r="A4" s="37" t="s">
        <v>259</v>
      </c>
      <c r="B4" s="198" t="s">
        <v>294</v>
      </c>
    </row>
    <row r="5" spans="1:19">
      <c r="A5" s="84"/>
      <c r="B5" s="86"/>
      <c r="C5" s="78" t="s">
        <v>0</v>
      </c>
      <c r="D5" s="78" t="s">
        <v>1</v>
      </c>
      <c r="E5" s="78" t="s">
        <v>2</v>
      </c>
      <c r="F5" s="78" t="s">
        <v>3</v>
      </c>
      <c r="G5" s="78" t="s">
        <v>4</v>
      </c>
      <c r="H5" s="78" t="s">
        <v>5</v>
      </c>
      <c r="I5" s="78" t="s">
        <v>145</v>
      </c>
      <c r="J5" s="78" t="s">
        <v>146</v>
      </c>
      <c r="K5" s="78" t="s">
        <v>147</v>
      </c>
      <c r="L5" s="78" t="s">
        <v>148</v>
      </c>
      <c r="M5" s="78" t="s">
        <v>149</v>
      </c>
      <c r="N5" s="78" t="s">
        <v>150</v>
      </c>
      <c r="O5" s="78" t="s">
        <v>281</v>
      </c>
      <c r="P5" s="78" t="s">
        <v>282</v>
      </c>
      <c r="Q5" s="78" t="s">
        <v>283</v>
      </c>
      <c r="R5" s="193" t="s">
        <v>284</v>
      </c>
      <c r="S5" s="79" t="s">
        <v>285</v>
      </c>
    </row>
    <row r="6" spans="1:19" ht="46.5" customHeight="1">
      <c r="A6" s="102"/>
      <c r="B6" s="841" t="s">
        <v>286</v>
      </c>
      <c r="C6" s="839">
        <v>0</v>
      </c>
      <c r="D6" s="840"/>
      <c r="E6" s="839">
        <v>0.2</v>
      </c>
      <c r="F6" s="840"/>
      <c r="G6" s="839">
        <v>0.35</v>
      </c>
      <c r="H6" s="840"/>
      <c r="I6" s="839">
        <v>0.5</v>
      </c>
      <c r="J6" s="840"/>
      <c r="K6" s="839">
        <v>0.75</v>
      </c>
      <c r="L6" s="840"/>
      <c r="M6" s="839">
        <v>1</v>
      </c>
      <c r="N6" s="840"/>
      <c r="O6" s="839">
        <v>1.5</v>
      </c>
      <c r="P6" s="840"/>
      <c r="Q6" s="839">
        <v>2.5</v>
      </c>
      <c r="R6" s="840"/>
      <c r="S6" s="837" t="s">
        <v>156</v>
      </c>
    </row>
    <row r="7" spans="1:19">
      <c r="A7" s="102"/>
      <c r="B7" s="842"/>
      <c r="C7" s="197" t="s">
        <v>279</v>
      </c>
      <c r="D7" s="197" t="s">
        <v>280</v>
      </c>
      <c r="E7" s="197" t="s">
        <v>279</v>
      </c>
      <c r="F7" s="197" t="s">
        <v>280</v>
      </c>
      <c r="G7" s="197" t="s">
        <v>279</v>
      </c>
      <c r="H7" s="197" t="s">
        <v>280</v>
      </c>
      <c r="I7" s="197" t="s">
        <v>279</v>
      </c>
      <c r="J7" s="197" t="s">
        <v>280</v>
      </c>
      <c r="K7" s="197" t="s">
        <v>279</v>
      </c>
      <c r="L7" s="197" t="s">
        <v>280</v>
      </c>
      <c r="M7" s="197" t="s">
        <v>279</v>
      </c>
      <c r="N7" s="197" t="s">
        <v>280</v>
      </c>
      <c r="O7" s="197" t="s">
        <v>279</v>
      </c>
      <c r="P7" s="197" t="s">
        <v>280</v>
      </c>
      <c r="Q7" s="197" t="s">
        <v>279</v>
      </c>
      <c r="R7" s="197" t="s">
        <v>280</v>
      </c>
      <c r="S7" s="838"/>
    </row>
    <row r="8" spans="1:19" s="105" customFormat="1">
      <c r="A8" s="82">
        <v>1</v>
      </c>
      <c r="B8" s="123" t="s">
        <v>134</v>
      </c>
      <c r="C8" s="702">
        <v>351</v>
      </c>
      <c r="D8" s="702"/>
      <c r="E8" s="702">
        <v>0</v>
      </c>
      <c r="F8" s="703"/>
      <c r="G8" s="702">
        <v>0</v>
      </c>
      <c r="H8" s="702"/>
      <c r="I8" s="702">
        <v>0</v>
      </c>
      <c r="J8" s="702"/>
      <c r="K8" s="702">
        <v>0</v>
      </c>
      <c r="L8" s="702"/>
      <c r="M8" s="702">
        <v>0</v>
      </c>
      <c r="N8" s="702"/>
      <c r="O8" s="702">
        <v>0</v>
      </c>
      <c r="P8" s="702"/>
      <c r="Q8" s="702">
        <v>0</v>
      </c>
      <c r="R8" s="703"/>
      <c r="S8" s="632">
        <v>0</v>
      </c>
    </row>
    <row r="9" spans="1:19" s="105" customFormat="1">
      <c r="A9" s="82">
        <v>2</v>
      </c>
      <c r="B9" s="123" t="s">
        <v>135</v>
      </c>
      <c r="C9" s="702">
        <v>0</v>
      </c>
      <c r="D9" s="702"/>
      <c r="E9" s="702">
        <v>0</v>
      </c>
      <c r="F9" s="702"/>
      <c r="G9" s="702">
        <v>0</v>
      </c>
      <c r="H9" s="702"/>
      <c r="I9" s="702">
        <v>0</v>
      </c>
      <c r="J9" s="702"/>
      <c r="K9" s="702">
        <v>0</v>
      </c>
      <c r="L9" s="702"/>
      <c r="M9" s="702">
        <v>0</v>
      </c>
      <c r="N9" s="702"/>
      <c r="O9" s="702">
        <v>0</v>
      </c>
      <c r="P9" s="702"/>
      <c r="Q9" s="702">
        <v>0</v>
      </c>
      <c r="R9" s="703"/>
      <c r="S9" s="632">
        <v>0</v>
      </c>
    </row>
    <row r="10" spans="1:19" s="105" customFormat="1">
      <c r="A10" s="82">
        <v>3</v>
      </c>
      <c r="B10" s="123" t="s">
        <v>136</v>
      </c>
      <c r="C10" s="702">
        <v>0</v>
      </c>
      <c r="D10" s="702"/>
      <c r="E10" s="702">
        <v>0</v>
      </c>
      <c r="F10" s="702"/>
      <c r="G10" s="702">
        <v>0</v>
      </c>
      <c r="H10" s="702"/>
      <c r="I10" s="702">
        <v>0</v>
      </c>
      <c r="J10" s="702"/>
      <c r="K10" s="702">
        <v>0</v>
      </c>
      <c r="L10" s="702"/>
      <c r="M10" s="702">
        <v>0</v>
      </c>
      <c r="N10" s="702"/>
      <c r="O10" s="702">
        <v>0</v>
      </c>
      <c r="P10" s="702"/>
      <c r="Q10" s="702">
        <v>0</v>
      </c>
      <c r="R10" s="703"/>
      <c r="S10" s="632">
        <v>0</v>
      </c>
    </row>
    <row r="11" spans="1:19" s="105" customFormat="1">
      <c r="A11" s="82">
        <v>4</v>
      </c>
      <c r="B11" s="123" t="s">
        <v>137</v>
      </c>
      <c r="C11" s="702">
        <v>0</v>
      </c>
      <c r="D11" s="702"/>
      <c r="E11" s="702">
        <v>0</v>
      </c>
      <c r="F11" s="702"/>
      <c r="G11" s="702">
        <v>0</v>
      </c>
      <c r="H11" s="702"/>
      <c r="I11" s="702">
        <v>0</v>
      </c>
      <c r="J11" s="702"/>
      <c r="K11" s="702">
        <v>0</v>
      </c>
      <c r="L11" s="702"/>
      <c r="M11" s="702">
        <v>0</v>
      </c>
      <c r="N11" s="702"/>
      <c r="O11" s="702">
        <v>0</v>
      </c>
      <c r="P11" s="702"/>
      <c r="Q11" s="702">
        <v>0</v>
      </c>
      <c r="R11" s="703"/>
      <c r="S11" s="632">
        <v>0</v>
      </c>
    </row>
    <row r="12" spans="1:19" s="105" customFormat="1">
      <c r="A12" s="82">
        <v>5</v>
      </c>
      <c r="B12" s="123" t="s">
        <v>948</v>
      </c>
      <c r="C12" s="702">
        <v>0</v>
      </c>
      <c r="D12" s="702"/>
      <c r="E12" s="702">
        <v>0</v>
      </c>
      <c r="F12" s="702"/>
      <c r="G12" s="702">
        <v>0</v>
      </c>
      <c r="H12" s="702"/>
      <c r="I12" s="702">
        <v>0</v>
      </c>
      <c r="J12" s="702"/>
      <c r="K12" s="702">
        <v>0</v>
      </c>
      <c r="L12" s="702"/>
      <c r="M12" s="702">
        <v>0</v>
      </c>
      <c r="N12" s="702"/>
      <c r="O12" s="702">
        <v>0</v>
      </c>
      <c r="P12" s="702"/>
      <c r="Q12" s="702">
        <v>0</v>
      </c>
      <c r="R12" s="703"/>
      <c r="S12" s="632">
        <v>0</v>
      </c>
    </row>
    <row r="13" spans="1:19" s="105" customFormat="1">
      <c r="A13" s="82">
        <v>6</v>
      </c>
      <c r="B13" s="123" t="s">
        <v>138</v>
      </c>
      <c r="C13" s="702">
        <v>0</v>
      </c>
      <c r="D13" s="702"/>
      <c r="E13" s="702">
        <v>5743762.6886999998</v>
      </c>
      <c r="F13" s="702"/>
      <c r="G13" s="702">
        <v>0</v>
      </c>
      <c r="H13" s="702"/>
      <c r="I13" s="702">
        <v>-0.27309999987483025</v>
      </c>
      <c r="J13" s="702"/>
      <c r="K13" s="702">
        <v>0</v>
      </c>
      <c r="L13" s="702"/>
      <c r="M13" s="702">
        <v>1476228.5844000001</v>
      </c>
      <c r="N13" s="702">
        <v>0</v>
      </c>
      <c r="O13" s="702">
        <v>0</v>
      </c>
      <c r="P13" s="702"/>
      <c r="Q13" s="702">
        <v>0</v>
      </c>
      <c r="R13" s="703"/>
      <c r="S13" s="632">
        <v>2624980.9855900002</v>
      </c>
    </row>
    <row r="14" spans="1:19" s="105" customFormat="1">
      <c r="A14" s="82">
        <v>7</v>
      </c>
      <c r="B14" s="123" t="s">
        <v>71</v>
      </c>
      <c r="C14" s="702">
        <v>0</v>
      </c>
      <c r="D14" s="702">
        <v>0</v>
      </c>
      <c r="E14" s="702">
        <v>0</v>
      </c>
      <c r="F14" s="702">
        <v>0</v>
      </c>
      <c r="G14" s="702">
        <v>0</v>
      </c>
      <c r="H14" s="702"/>
      <c r="I14" s="702">
        <v>0</v>
      </c>
      <c r="J14" s="702">
        <v>0</v>
      </c>
      <c r="K14" s="702">
        <v>0</v>
      </c>
      <c r="L14" s="702"/>
      <c r="M14" s="702">
        <v>97603175.861015603</v>
      </c>
      <c r="N14" s="702">
        <v>105799.72881314371</v>
      </c>
      <c r="O14" s="702">
        <v>0</v>
      </c>
      <c r="P14" s="702">
        <v>0</v>
      </c>
      <c r="Q14" s="702">
        <v>0</v>
      </c>
      <c r="R14" s="703">
        <v>0</v>
      </c>
      <c r="S14" s="632">
        <v>97708975.589828745</v>
      </c>
    </row>
    <row r="15" spans="1:19" s="105" customFormat="1">
      <c r="A15" s="82">
        <v>8</v>
      </c>
      <c r="B15" s="123" t="s">
        <v>72</v>
      </c>
      <c r="C15" s="702">
        <v>0</v>
      </c>
      <c r="D15" s="702"/>
      <c r="E15" s="702">
        <v>0</v>
      </c>
      <c r="F15" s="702"/>
      <c r="G15" s="702">
        <v>0</v>
      </c>
      <c r="H15" s="702"/>
      <c r="I15" s="702">
        <v>0</v>
      </c>
      <c r="J15" s="702"/>
      <c r="K15" s="702">
        <v>0</v>
      </c>
      <c r="L15" s="702">
        <v>0</v>
      </c>
      <c r="M15" s="702">
        <v>0</v>
      </c>
      <c r="N15" s="702">
        <v>0</v>
      </c>
      <c r="O15" s="702">
        <v>0</v>
      </c>
      <c r="P15" s="702">
        <v>0</v>
      </c>
      <c r="Q15" s="702">
        <v>0</v>
      </c>
      <c r="R15" s="703"/>
      <c r="S15" s="632">
        <v>0</v>
      </c>
    </row>
    <row r="16" spans="1:19" s="105" customFormat="1">
      <c r="A16" s="82">
        <v>9</v>
      </c>
      <c r="B16" s="123" t="s">
        <v>949</v>
      </c>
      <c r="C16" s="702">
        <v>2003.361378347101</v>
      </c>
      <c r="D16" s="702"/>
      <c r="E16" s="702">
        <v>0</v>
      </c>
      <c r="F16" s="702"/>
      <c r="G16" s="702">
        <v>4967982.5699223261</v>
      </c>
      <c r="H16" s="702">
        <v>0</v>
      </c>
      <c r="I16" s="702">
        <v>0</v>
      </c>
      <c r="J16" s="702"/>
      <c r="K16" s="702">
        <v>0</v>
      </c>
      <c r="L16" s="702"/>
      <c r="M16" s="702">
        <v>0</v>
      </c>
      <c r="N16" s="702"/>
      <c r="O16" s="702">
        <v>0</v>
      </c>
      <c r="P16" s="702"/>
      <c r="Q16" s="702">
        <v>0</v>
      </c>
      <c r="R16" s="703"/>
      <c r="S16" s="632">
        <v>1738793.8994728141</v>
      </c>
    </row>
    <row r="17" spans="1:19" s="105" customFormat="1">
      <c r="A17" s="82">
        <v>10</v>
      </c>
      <c r="B17" s="123" t="s">
        <v>67</v>
      </c>
      <c r="C17" s="702">
        <v>7299.4994009261054</v>
      </c>
      <c r="D17" s="702"/>
      <c r="E17" s="702">
        <v>0</v>
      </c>
      <c r="F17" s="702"/>
      <c r="G17" s="702">
        <v>0</v>
      </c>
      <c r="H17" s="702"/>
      <c r="I17" s="702">
        <v>18911.319229821951</v>
      </c>
      <c r="J17" s="702"/>
      <c r="K17" s="702">
        <v>0</v>
      </c>
      <c r="L17" s="702"/>
      <c r="M17" s="702">
        <v>8505451.3253261466</v>
      </c>
      <c r="N17" s="702"/>
      <c r="O17" s="702">
        <v>32414763.568843905</v>
      </c>
      <c r="P17" s="702"/>
      <c r="Q17" s="702">
        <v>0</v>
      </c>
      <c r="R17" s="703"/>
      <c r="S17" s="632">
        <v>57137052.338206917</v>
      </c>
    </row>
    <row r="18" spans="1:19" s="105" customFormat="1">
      <c r="A18" s="82">
        <v>11</v>
      </c>
      <c r="B18" s="123" t="s">
        <v>68</v>
      </c>
      <c r="C18" s="702">
        <v>0</v>
      </c>
      <c r="D18" s="702"/>
      <c r="E18" s="702">
        <v>0</v>
      </c>
      <c r="F18" s="702"/>
      <c r="G18" s="702">
        <v>0</v>
      </c>
      <c r="H18" s="702"/>
      <c r="I18" s="702">
        <v>0</v>
      </c>
      <c r="J18" s="702"/>
      <c r="K18" s="702">
        <v>0</v>
      </c>
      <c r="L18" s="702"/>
      <c r="M18" s="702">
        <v>0</v>
      </c>
      <c r="N18" s="702"/>
      <c r="O18" s="702">
        <v>0</v>
      </c>
      <c r="P18" s="702"/>
      <c r="Q18" s="702">
        <v>0</v>
      </c>
      <c r="R18" s="703"/>
      <c r="S18" s="632">
        <v>0</v>
      </c>
    </row>
    <row r="19" spans="1:19" s="105" customFormat="1">
      <c r="A19" s="82">
        <v>12</v>
      </c>
      <c r="B19" s="123" t="s">
        <v>69</v>
      </c>
      <c r="C19" s="702">
        <v>0</v>
      </c>
      <c r="D19" s="702"/>
      <c r="E19" s="702">
        <v>0</v>
      </c>
      <c r="F19" s="702"/>
      <c r="G19" s="702">
        <v>0</v>
      </c>
      <c r="H19" s="702"/>
      <c r="I19" s="702">
        <v>0</v>
      </c>
      <c r="J19" s="702"/>
      <c r="K19" s="702">
        <v>0</v>
      </c>
      <c r="L19" s="702"/>
      <c r="M19" s="702">
        <v>0</v>
      </c>
      <c r="N19" s="702"/>
      <c r="O19" s="702">
        <v>0</v>
      </c>
      <c r="P19" s="702"/>
      <c r="Q19" s="702">
        <v>0</v>
      </c>
      <c r="R19" s="703"/>
      <c r="S19" s="632">
        <v>0</v>
      </c>
    </row>
    <row r="20" spans="1:19" s="105" customFormat="1">
      <c r="A20" s="82">
        <v>13</v>
      </c>
      <c r="B20" s="123" t="s">
        <v>70</v>
      </c>
      <c r="C20" s="702">
        <v>0</v>
      </c>
      <c r="D20" s="702"/>
      <c r="E20" s="702">
        <v>0</v>
      </c>
      <c r="F20" s="702"/>
      <c r="G20" s="702">
        <v>0</v>
      </c>
      <c r="H20" s="702"/>
      <c r="I20" s="702">
        <v>0</v>
      </c>
      <c r="J20" s="702"/>
      <c r="K20" s="702">
        <v>0</v>
      </c>
      <c r="L20" s="702"/>
      <c r="M20" s="702">
        <v>0</v>
      </c>
      <c r="N20" s="702"/>
      <c r="O20" s="702">
        <v>0</v>
      </c>
      <c r="P20" s="702"/>
      <c r="Q20" s="702">
        <v>0</v>
      </c>
      <c r="R20" s="703"/>
      <c r="S20" s="632">
        <v>0</v>
      </c>
    </row>
    <row r="21" spans="1:19" s="105" customFormat="1">
      <c r="A21" s="82">
        <v>14</v>
      </c>
      <c r="B21" s="123" t="s">
        <v>154</v>
      </c>
      <c r="C21" s="702">
        <v>189475863.48879999</v>
      </c>
      <c r="D21" s="702"/>
      <c r="E21" s="702">
        <v>0</v>
      </c>
      <c r="F21" s="702"/>
      <c r="G21" s="702">
        <v>0</v>
      </c>
      <c r="H21" s="702"/>
      <c r="I21" s="702">
        <v>0</v>
      </c>
      <c r="J21" s="702"/>
      <c r="K21" s="702">
        <v>0</v>
      </c>
      <c r="L21" s="702"/>
      <c r="M21" s="702">
        <v>105304831.84</v>
      </c>
      <c r="N21" s="702"/>
      <c r="O21" s="702">
        <v>0</v>
      </c>
      <c r="P21" s="702"/>
      <c r="Q21" s="702">
        <v>0</v>
      </c>
      <c r="R21" s="703"/>
      <c r="S21" s="632">
        <v>105304831.84</v>
      </c>
    </row>
    <row r="22" spans="1:19" ht="13.5" thickBot="1">
      <c r="A22" s="64"/>
      <c r="B22" s="107" t="s">
        <v>66</v>
      </c>
      <c r="C22" s="631">
        <f>SUM(C8:C21)</f>
        <v>189485517.34957927</v>
      </c>
      <c r="D22" s="631">
        <f t="shared" ref="D22:S22" si="0">SUM(D8:D21)</f>
        <v>0</v>
      </c>
      <c r="E22" s="631">
        <f t="shared" si="0"/>
        <v>5743762.6886999998</v>
      </c>
      <c r="F22" s="631">
        <f t="shared" si="0"/>
        <v>0</v>
      </c>
      <c r="G22" s="631">
        <f t="shared" si="0"/>
        <v>4967982.5699223261</v>
      </c>
      <c r="H22" s="631">
        <f t="shared" si="0"/>
        <v>0</v>
      </c>
      <c r="I22" s="631">
        <f t="shared" si="0"/>
        <v>18911.046129822076</v>
      </c>
      <c r="J22" s="631">
        <f t="shared" si="0"/>
        <v>0</v>
      </c>
      <c r="K22" s="631">
        <f t="shared" si="0"/>
        <v>0</v>
      </c>
      <c r="L22" s="631">
        <f t="shared" si="0"/>
        <v>0</v>
      </c>
      <c r="M22" s="631">
        <f t="shared" si="0"/>
        <v>212889687.61074173</v>
      </c>
      <c r="N22" s="631">
        <f t="shared" si="0"/>
        <v>105799.72881314371</v>
      </c>
      <c r="O22" s="631">
        <f t="shared" si="0"/>
        <v>32414763.568843905</v>
      </c>
      <c r="P22" s="631">
        <f t="shared" si="0"/>
        <v>0</v>
      </c>
      <c r="Q22" s="631">
        <f t="shared" si="0"/>
        <v>0</v>
      </c>
      <c r="R22" s="631">
        <f t="shared" si="0"/>
        <v>0</v>
      </c>
      <c r="S22" s="630">
        <f t="shared" si="0"/>
        <v>264514634.65309849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60" zoomScaleNormal="60" workbookViewId="0">
      <pane xSplit="2" ySplit="6" topLeftCell="L7" activePane="bottomRight" state="frozen"/>
      <selection activeCell="B2" sqref="B2"/>
      <selection pane="topRight" activeCell="B2" sqref="B2"/>
      <selection pane="bottomLeft" activeCell="B2" sqref="B2"/>
      <selection pane="bottomRight" activeCell="AH7" sqref="AH7"/>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108</v>
      </c>
      <c r="B1" s="226" t="str">
        <f>Info!C2</f>
        <v>სს "ვითიბი ბანკი ჯორჯია"</v>
      </c>
    </row>
    <row r="2" spans="1:22">
      <c r="A2" s="2" t="s">
        <v>109</v>
      </c>
      <c r="B2" s="335">
        <f>Info!D2</f>
        <v>45838</v>
      </c>
    </row>
    <row r="4" spans="1:22" ht="27.75" thickBot="1">
      <c r="A4" s="2" t="s">
        <v>260</v>
      </c>
      <c r="B4" s="199" t="s">
        <v>295</v>
      </c>
      <c r="V4" s="149" t="s">
        <v>87</v>
      </c>
    </row>
    <row r="5" spans="1:22">
      <c r="A5" s="62"/>
      <c r="B5" s="63"/>
      <c r="C5" s="843" t="s">
        <v>116</v>
      </c>
      <c r="D5" s="844"/>
      <c r="E5" s="844"/>
      <c r="F5" s="844"/>
      <c r="G5" s="844"/>
      <c r="H5" s="844"/>
      <c r="I5" s="844"/>
      <c r="J5" s="844"/>
      <c r="K5" s="844"/>
      <c r="L5" s="845"/>
      <c r="M5" s="843" t="s">
        <v>117</v>
      </c>
      <c r="N5" s="844"/>
      <c r="O5" s="844"/>
      <c r="P5" s="844"/>
      <c r="Q5" s="844"/>
      <c r="R5" s="844"/>
      <c r="S5" s="845"/>
      <c r="T5" s="848" t="s">
        <v>293</v>
      </c>
      <c r="U5" s="848" t="s">
        <v>292</v>
      </c>
      <c r="V5" s="846" t="s">
        <v>118</v>
      </c>
    </row>
    <row r="6" spans="1:22" s="37" customFormat="1" ht="140.25">
      <c r="A6" s="80"/>
      <c r="B6" s="125"/>
      <c r="C6" s="60" t="s">
        <v>119</v>
      </c>
      <c r="D6" s="59" t="s">
        <v>120</v>
      </c>
      <c r="E6" s="56" t="s">
        <v>121</v>
      </c>
      <c r="F6" s="200" t="s">
        <v>287</v>
      </c>
      <c r="G6" s="59" t="s">
        <v>122</v>
      </c>
      <c r="H6" s="59" t="s">
        <v>123</v>
      </c>
      <c r="I6" s="59" t="s">
        <v>124</v>
      </c>
      <c r="J6" s="59" t="s">
        <v>153</v>
      </c>
      <c r="K6" s="59" t="s">
        <v>125</v>
      </c>
      <c r="L6" s="61" t="s">
        <v>126</v>
      </c>
      <c r="M6" s="60" t="s">
        <v>127</v>
      </c>
      <c r="N6" s="59" t="s">
        <v>128</v>
      </c>
      <c r="O6" s="59" t="s">
        <v>129</v>
      </c>
      <c r="P6" s="59" t="s">
        <v>130</v>
      </c>
      <c r="Q6" s="59" t="s">
        <v>131</v>
      </c>
      <c r="R6" s="59" t="s">
        <v>132</v>
      </c>
      <c r="S6" s="61" t="s">
        <v>133</v>
      </c>
      <c r="T6" s="849"/>
      <c r="U6" s="849"/>
      <c r="V6" s="847"/>
    </row>
    <row r="7" spans="1:22" s="105" customFormat="1">
      <c r="A7" s="106">
        <v>1</v>
      </c>
      <c r="B7" s="123" t="s">
        <v>134</v>
      </c>
      <c r="C7" s="704"/>
      <c r="D7" s="704">
        <v>0</v>
      </c>
      <c r="E7" s="704"/>
      <c r="F7" s="704"/>
      <c r="G7" s="704"/>
      <c r="H7" s="704"/>
      <c r="I7" s="704"/>
      <c r="J7" s="704">
        <v>0</v>
      </c>
      <c r="K7" s="704"/>
      <c r="L7" s="705"/>
      <c r="M7" s="706"/>
      <c r="N7" s="704"/>
      <c r="O7" s="704"/>
      <c r="P7" s="704"/>
      <c r="Q7" s="704"/>
      <c r="R7" s="704"/>
      <c r="S7" s="705"/>
      <c r="T7" s="707">
        <v>0</v>
      </c>
      <c r="U7" s="708"/>
      <c r="V7" s="181">
        <f>SUM(C7:S7)</f>
        <v>0</v>
      </c>
    </row>
    <row r="8" spans="1:22" s="105" customFormat="1">
      <c r="A8" s="106">
        <v>2</v>
      </c>
      <c r="B8" s="123" t="s">
        <v>135</v>
      </c>
      <c r="C8" s="704"/>
      <c r="D8" s="704">
        <v>0</v>
      </c>
      <c r="E8" s="704"/>
      <c r="F8" s="704"/>
      <c r="G8" s="704"/>
      <c r="H8" s="704"/>
      <c r="I8" s="704"/>
      <c r="J8" s="704">
        <v>0</v>
      </c>
      <c r="K8" s="704"/>
      <c r="L8" s="705"/>
      <c r="M8" s="706"/>
      <c r="N8" s="704"/>
      <c r="O8" s="704"/>
      <c r="P8" s="704"/>
      <c r="Q8" s="704"/>
      <c r="R8" s="704"/>
      <c r="S8" s="705"/>
      <c r="T8" s="708">
        <v>0</v>
      </c>
      <c r="U8" s="708"/>
      <c r="V8" s="181">
        <f t="shared" ref="V8:V20" si="0">SUM(C8:S8)</f>
        <v>0</v>
      </c>
    </row>
    <row r="9" spans="1:22" s="105" customFormat="1">
      <c r="A9" s="106">
        <v>3</v>
      </c>
      <c r="B9" s="123" t="s">
        <v>136</v>
      </c>
      <c r="C9" s="704"/>
      <c r="D9" s="704">
        <v>0</v>
      </c>
      <c r="E9" s="704"/>
      <c r="F9" s="704"/>
      <c r="G9" s="704"/>
      <c r="H9" s="704"/>
      <c r="I9" s="704"/>
      <c r="J9" s="704">
        <v>0</v>
      </c>
      <c r="K9" s="704"/>
      <c r="L9" s="705"/>
      <c r="M9" s="706"/>
      <c r="N9" s="704"/>
      <c r="O9" s="704"/>
      <c r="P9" s="704"/>
      <c r="Q9" s="704"/>
      <c r="R9" s="704"/>
      <c r="S9" s="705"/>
      <c r="T9" s="708">
        <v>0</v>
      </c>
      <c r="U9" s="708"/>
      <c r="V9" s="181">
        <f>SUM(C9:S9)</f>
        <v>0</v>
      </c>
    </row>
    <row r="10" spans="1:22" s="105" customFormat="1">
      <c r="A10" s="106">
        <v>4</v>
      </c>
      <c r="B10" s="123" t="s">
        <v>137</v>
      </c>
      <c r="C10" s="704"/>
      <c r="D10" s="704">
        <v>0</v>
      </c>
      <c r="E10" s="704"/>
      <c r="F10" s="704"/>
      <c r="G10" s="704"/>
      <c r="H10" s="704"/>
      <c r="I10" s="704"/>
      <c r="J10" s="704">
        <v>0</v>
      </c>
      <c r="K10" s="704"/>
      <c r="L10" s="705"/>
      <c r="M10" s="706"/>
      <c r="N10" s="704"/>
      <c r="O10" s="704"/>
      <c r="P10" s="704"/>
      <c r="Q10" s="704"/>
      <c r="R10" s="704"/>
      <c r="S10" s="705"/>
      <c r="T10" s="708">
        <v>0</v>
      </c>
      <c r="U10" s="708"/>
      <c r="V10" s="181">
        <f t="shared" si="0"/>
        <v>0</v>
      </c>
    </row>
    <row r="11" spans="1:22" s="105" customFormat="1">
      <c r="A11" s="106">
        <v>5</v>
      </c>
      <c r="B11" s="123" t="s">
        <v>948</v>
      </c>
      <c r="C11" s="704"/>
      <c r="D11" s="704">
        <v>0</v>
      </c>
      <c r="E11" s="704"/>
      <c r="F11" s="704"/>
      <c r="G11" s="704"/>
      <c r="H11" s="704"/>
      <c r="I11" s="704"/>
      <c r="J11" s="704">
        <v>0</v>
      </c>
      <c r="K11" s="704"/>
      <c r="L11" s="705"/>
      <c r="M11" s="706"/>
      <c r="N11" s="704"/>
      <c r="O11" s="704"/>
      <c r="P11" s="704"/>
      <c r="Q11" s="704"/>
      <c r="R11" s="704"/>
      <c r="S11" s="705"/>
      <c r="T11" s="708">
        <v>0</v>
      </c>
      <c r="U11" s="708"/>
      <c r="V11" s="181">
        <f t="shared" si="0"/>
        <v>0</v>
      </c>
    </row>
    <row r="12" spans="1:22" s="105" customFormat="1">
      <c r="A12" s="106">
        <v>6</v>
      </c>
      <c r="B12" s="123" t="s">
        <v>138</v>
      </c>
      <c r="C12" s="704"/>
      <c r="D12" s="704">
        <v>0</v>
      </c>
      <c r="E12" s="704"/>
      <c r="F12" s="704"/>
      <c r="G12" s="704"/>
      <c r="H12" s="704"/>
      <c r="I12" s="704"/>
      <c r="J12" s="704">
        <v>0</v>
      </c>
      <c r="K12" s="704"/>
      <c r="L12" s="705"/>
      <c r="M12" s="706"/>
      <c r="N12" s="704"/>
      <c r="O12" s="704"/>
      <c r="P12" s="704"/>
      <c r="Q12" s="704"/>
      <c r="R12" s="704"/>
      <c r="S12" s="705"/>
      <c r="T12" s="708">
        <v>0</v>
      </c>
      <c r="U12" s="708"/>
      <c r="V12" s="181">
        <f t="shared" si="0"/>
        <v>0</v>
      </c>
    </row>
    <row r="13" spans="1:22" s="105" customFormat="1">
      <c r="A13" s="106">
        <v>7</v>
      </c>
      <c r="B13" s="123" t="s">
        <v>71</v>
      </c>
      <c r="C13" s="704"/>
      <c r="D13" s="704">
        <v>224545</v>
      </c>
      <c r="E13" s="704"/>
      <c r="F13" s="704"/>
      <c r="G13" s="704"/>
      <c r="H13" s="704"/>
      <c r="I13" s="704"/>
      <c r="J13" s="704">
        <v>0</v>
      </c>
      <c r="K13" s="704"/>
      <c r="L13" s="705"/>
      <c r="M13" s="706"/>
      <c r="N13" s="704"/>
      <c r="O13" s="704"/>
      <c r="P13" s="704"/>
      <c r="Q13" s="704"/>
      <c r="R13" s="704"/>
      <c r="S13" s="705"/>
      <c r="T13" s="708">
        <v>200000</v>
      </c>
      <c r="U13" s="708">
        <v>24545</v>
      </c>
      <c r="V13" s="181">
        <f t="shared" si="0"/>
        <v>224545</v>
      </c>
    </row>
    <row r="14" spans="1:22" s="105" customFormat="1">
      <c r="A14" s="106">
        <v>8</v>
      </c>
      <c r="B14" s="123" t="s">
        <v>72</v>
      </c>
      <c r="C14" s="704"/>
      <c r="D14" s="704">
        <v>0</v>
      </c>
      <c r="E14" s="704"/>
      <c r="F14" s="704"/>
      <c r="G14" s="704"/>
      <c r="H14" s="704"/>
      <c r="I14" s="704"/>
      <c r="J14" s="704">
        <v>0</v>
      </c>
      <c r="K14" s="704"/>
      <c r="L14" s="705"/>
      <c r="M14" s="706"/>
      <c r="N14" s="704"/>
      <c r="O14" s="704"/>
      <c r="P14" s="704"/>
      <c r="Q14" s="704"/>
      <c r="R14" s="704"/>
      <c r="S14" s="705"/>
      <c r="T14" s="708">
        <v>0</v>
      </c>
      <c r="U14" s="708">
        <v>0</v>
      </c>
      <c r="V14" s="181">
        <f t="shared" si="0"/>
        <v>0</v>
      </c>
    </row>
    <row r="15" spans="1:22" s="105" customFormat="1">
      <c r="A15" s="106">
        <v>9</v>
      </c>
      <c r="B15" s="123" t="s">
        <v>949</v>
      </c>
      <c r="C15" s="704"/>
      <c r="D15" s="704">
        <v>0</v>
      </c>
      <c r="E15" s="704"/>
      <c r="F15" s="704"/>
      <c r="G15" s="704"/>
      <c r="H15" s="704"/>
      <c r="I15" s="704"/>
      <c r="J15" s="704">
        <v>0</v>
      </c>
      <c r="K15" s="704"/>
      <c r="L15" s="705"/>
      <c r="M15" s="706"/>
      <c r="N15" s="704"/>
      <c r="O15" s="704"/>
      <c r="P15" s="704"/>
      <c r="Q15" s="704"/>
      <c r="R15" s="704"/>
      <c r="S15" s="705"/>
      <c r="T15" s="708">
        <v>0</v>
      </c>
      <c r="U15" s="708"/>
      <c r="V15" s="181">
        <f t="shared" si="0"/>
        <v>0</v>
      </c>
    </row>
    <row r="16" spans="1:22" s="105" customFormat="1">
      <c r="A16" s="106">
        <v>10</v>
      </c>
      <c r="B16" s="123" t="s">
        <v>67</v>
      </c>
      <c r="C16" s="704"/>
      <c r="D16" s="704">
        <v>0</v>
      </c>
      <c r="E16" s="704"/>
      <c r="F16" s="704"/>
      <c r="G16" s="704"/>
      <c r="H16" s="704"/>
      <c r="I16" s="704"/>
      <c r="J16" s="704">
        <v>0</v>
      </c>
      <c r="K16" s="704"/>
      <c r="L16" s="705"/>
      <c r="M16" s="706"/>
      <c r="N16" s="704"/>
      <c r="O16" s="704"/>
      <c r="P16" s="704"/>
      <c r="Q16" s="704"/>
      <c r="R16" s="704"/>
      <c r="S16" s="705"/>
      <c r="T16" s="708">
        <v>0</v>
      </c>
      <c r="U16" s="708"/>
      <c r="V16" s="181">
        <f t="shared" si="0"/>
        <v>0</v>
      </c>
    </row>
    <row r="17" spans="1:22" s="105" customFormat="1">
      <c r="A17" s="106">
        <v>11</v>
      </c>
      <c r="B17" s="123" t="s">
        <v>68</v>
      </c>
      <c r="C17" s="704"/>
      <c r="D17" s="704">
        <v>0</v>
      </c>
      <c r="E17" s="704"/>
      <c r="F17" s="704"/>
      <c r="G17" s="704"/>
      <c r="H17" s="704"/>
      <c r="I17" s="704"/>
      <c r="J17" s="704">
        <v>0</v>
      </c>
      <c r="K17" s="704"/>
      <c r="L17" s="705"/>
      <c r="M17" s="706"/>
      <c r="N17" s="704"/>
      <c r="O17" s="704"/>
      <c r="P17" s="704"/>
      <c r="Q17" s="704"/>
      <c r="R17" s="704"/>
      <c r="S17" s="705"/>
      <c r="T17" s="708">
        <v>0</v>
      </c>
      <c r="U17" s="708"/>
      <c r="V17" s="181">
        <f t="shared" si="0"/>
        <v>0</v>
      </c>
    </row>
    <row r="18" spans="1:22" s="105" customFormat="1">
      <c r="A18" s="106">
        <v>12</v>
      </c>
      <c r="B18" s="123" t="s">
        <v>69</v>
      </c>
      <c r="C18" s="704"/>
      <c r="D18" s="704">
        <v>0</v>
      </c>
      <c r="E18" s="704"/>
      <c r="F18" s="704"/>
      <c r="G18" s="704"/>
      <c r="H18" s="704"/>
      <c r="I18" s="704"/>
      <c r="J18" s="704">
        <v>0</v>
      </c>
      <c r="K18" s="704"/>
      <c r="L18" s="705"/>
      <c r="M18" s="706"/>
      <c r="N18" s="704"/>
      <c r="O18" s="704"/>
      <c r="P18" s="704"/>
      <c r="Q18" s="704"/>
      <c r="R18" s="704"/>
      <c r="S18" s="705"/>
      <c r="T18" s="708">
        <v>0</v>
      </c>
      <c r="U18" s="708"/>
      <c r="V18" s="181">
        <f t="shared" si="0"/>
        <v>0</v>
      </c>
    </row>
    <row r="19" spans="1:22" s="105" customFormat="1">
      <c r="A19" s="106">
        <v>13</v>
      </c>
      <c r="B19" s="123" t="s">
        <v>70</v>
      </c>
      <c r="C19" s="704"/>
      <c r="D19" s="704">
        <v>0</v>
      </c>
      <c r="E19" s="704"/>
      <c r="F19" s="704"/>
      <c r="G19" s="704"/>
      <c r="H19" s="704"/>
      <c r="I19" s="704"/>
      <c r="J19" s="704">
        <v>0</v>
      </c>
      <c r="K19" s="704"/>
      <c r="L19" s="705"/>
      <c r="M19" s="706"/>
      <c r="N19" s="704"/>
      <c r="O19" s="704"/>
      <c r="P19" s="704"/>
      <c r="Q19" s="704"/>
      <c r="R19" s="704"/>
      <c r="S19" s="705"/>
      <c r="T19" s="708">
        <v>0</v>
      </c>
      <c r="U19" s="708"/>
      <c r="V19" s="181">
        <f t="shared" si="0"/>
        <v>0</v>
      </c>
    </row>
    <row r="20" spans="1:22" s="105" customFormat="1">
      <c r="A20" s="106">
        <v>14</v>
      </c>
      <c r="B20" s="123" t="s">
        <v>154</v>
      </c>
      <c r="C20" s="704"/>
      <c r="D20" s="704">
        <v>0</v>
      </c>
      <c r="E20" s="704"/>
      <c r="F20" s="704"/>
      <c r="G20" s="704"/>
      <c r="H20" s="704"/>
      <c r="I20" s="704"/>
      <c r="J20" s="704">
        <v>0</v>
      </c>
      <c r="K20" s="704"/>
      <c r="L20" s="705"/>
      <c r="M20" s="706"/>
      <c r="N20" s="704"/>
      <c r="O20" s="704"/>
      <c r="P20" s="704"/>
      <c r="Q20" s="704"/>
      <c r="R20" s="704"/>
      <c r="S20" s="705"/>
      <c r="T20" s="708">
        <v>0</v>
      </c>
      <c r="U20" s="708"/>
      <c r="V20" s="181">
        <f t="shared" si="0"/>
        <v>0</v>
      </c>
    </row>
    <row r="21" spans="1:22" ht="13.5" thickBot="1">
      <c r="A21" s="64"/>
      <c r="B21" s="65" t="s">
        <v>66</v>
      </c>
      <c r="C21" s="182">
        <f>SUM(C7:C20)</f>
        <v>0</v>
      </c>
      <c r="D21" s="180">
        <f t="shared" ref="D21:U21" si="1">SUM(D7:D20)</f>
        <v>224545</v>
      </c>
      <c r="E21" s="180">
        <f t="shared" si="1"/>
        <v>0</v>
      </c>
      <c r="F21" s="180">
        <f t="shared" si="1"/>
        <v>0</v>
      </c>
      <c r="G21" s="180">
        <f t="shared" si="1"/>
        <v>0</v>
      </c>
      <c r="H21" s="180">
        <f t="shared" si="1"/>
        <v>0</v>
      </c>
      <c r="I21" s="180">
        <f t="shared" si="1"/>
        <v>0</v>
      </c>
      <c r="J21" s="180">
        <f t="shared" si="1"/>
        <v>0</v>
      </c>
      <c r="K21" s="180">
        <f t="shared" si="1"/>
        <v>0</v>
      </c>
      <c r="L21" s="183">
        <f t="shared" si="1"/>
        <v>0</v>
      </c>
      <c r="M21" s="182">
        <f t="shared" si="1"/>
        <v>0</v>
      </c>
      <c r="N21" s="180">
        <f t="shared" si="1"/>
        <v>0</v>
      </c>
      <c r="O21" s="180">
        <f t="shared" si="1"/>
        <v>0</v>
      </c>
      <c r="P21" s="180">
        <f t="shared" si="1"/>
        <v>0</v>
      </c>
      <c r="Q21" s="180">
        <f t="shared" si="1"/>
        <v>0</v>
      </c>
      <c r="R21" s="180">
        <f t="shared" si="1"/>
        <v>0</v>
      </c>
      <c r="S21" s="183">
        <f t="shared" si="1"/>
        <v>0</v>
      </c>
      <c r="T21" s="183">
        <f>SUM(T7:T20)</f>
        <v>200000</v>
      </c>
      <c r="U21" s="183">
        <f t="shared" si="1"/>
        <v>24545</v>
      </c>
      <c r="V21" s="184">
        <f>SUM(V7:V20)</f>
        <v>224545</v>
      </c>
    </row>
    <row r="24" spans="1:22">
      <c r="A24" s="18"/>
      <c r="B24" s="18"/>
      <c r="C24" s="40"/>
      <c r="D24" s="40"/>
      <c r="E24" s="40"/>
    </row>
    <row r="25" spans="1:22">
      <c r="A25" s="57"/>
      <c r="B25" s="57"/>
      <c r="C25" s="18"/>
      <c r="D25" s="40"/>
      <c r="E25" s="40"/>
    </row>
    <row r="26" spans="1:22">
      <c r="A26" s="57"/>
      <c r="B26" s="58"/>
      <c r="C26" s="18"/>
      <c r="D26" s="40"/>
      <c r="E26" s="40"/>
    </row>
    <row r="27" spans="1:22">
      <c r="A27" s="57"/>
      <c r="B27" s="57"/>
      <c r="C27" s="18"/>
      <c r="D27" s="40"/>
      <c r="E27" s="40"/>
    </row>
    <row r="28" spans="1:22">
      <c r="A28" s="57"/>
      <c r="B28" s="58"/>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8" sqref="C8:G21"/>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108</v>
      </c>
      <c r="B1" s="226" t="str">
        <f>Info!C2</f>
        <v>სს "ვითიბი ბანკი ჯორჯია"</v>
      </c>
    </row>
    <row r="2" spans="1:9">
      <c r="A2" s="2" t="s">
        <v>109</v>
      </c>
      <c r="B2" s="335">
        <f>Info!D2</f>
        <v>45838</v>
      </c>
    </row>
    <row r="4" spans="1:9" ht="13.5" thickBot="1">
      <c r="A4" s="2" t="s">
        <v>261</v>
      </c>
      <c r="B4" s="196" t="s">
        <v>296</v>
      </c>
    </row>
    <row r="5" spans="1:9">
      <c r="A5" s="62"/>
      <c r="B5" s="103"/>
      <c r="C5" s="108" t="s">
        <v>0</v>
      </c>
      <c r="D5" s="108" t="s">
        <v>1</v>
      </c>
      <c r="E5" s="108" t="s">
        <v>2</v>
      </c>
      <c r="F5" s="108" t="s">
        <v>3</v>
      </c>
      <c r="G5" s="194" t="s">
        <v>4</v>
      </c>
      <c r="H5" s="109" t="s">
        <v>5</v>
      </c>
      <c r="I5" s="24"/>
    </row>
    <row r="6" spans="1:9" ht="15" customHeight="1">
      <c r="A6" s="102"/>
      <c r="B6" s="22"/>
      <c r="C6" s="850" t="s">
        <v>288</v>
      </c>
      <c r="D6" s="854" t="s">
        <v>309</v>
      </c>
      <c r="E6" s="855"/>
      <c r="F6" s="850" t="s">
        <v>315</v>
      </c>
      <c r="G6" s="850" t="s">
        <v>316</v>
      </c>
      <c r="H6" s="852" t="s">
        <v>290</v>
      </c>
      <c r="I6" s="24"/>
    </row>
    <row r="7" spans="1:9" ht="76.5">
      <c r="A7" s="102"/>
      <c r="B7" s="22"/>
      <c r="C7" s="851"/>
      <c r="D7" s="195" t="s">
        <v>291</v>
      </c>
      <c r="E7" s="195" t="s">
        <v>289</v>
      </c>
      <c r="F7" s="851"/>
      <c r="G7" s="851"/>
      <c r="H7" s="853"/>
      <c r="I7" s="24"/>
    </row>
    <row r="8" spans="1:9">
      <c r="A8" s="53">
        <v>1</v>
      </c>
      <c r="B8" s="123" t="s">
        <v>134</v>
      </c>
      <c r="C8" s="709">
        <v>351</v>
      </c>
      <c r="D8" s="710">
        <v>0</v>
      </c>
      <c r="E8" s="709">
        <v>0</v>
      </c>
      <c r="F8" s="709">
        <v>0</v>
      </c>
      <c r="G8" s="711">
        <v>0</v>
      </c>
      <c r="H8" s="201">
        <f>IFERROR(G8/(C8+E8),)</f>
        <v>0</v>
      </c>
    </row>
    <row r="9" spans="1:9" ht="15" customHeight="1">
      <c r="A9" s="53">
        <v>2</v>
      </c>
      <c r="B9" s="123" t="s">
        <v>135</v>
      </c>
      <c r="C9" s="709">
        <v>0</v>
      </c>
      <c r="D9" s="710">
        <v>0</v>
      </c>
      <c r="E9" s="709">
        <v>0</v>
      </c>
      <c r="F9" s="709">
        <v>0</v>
      </c>
      <c r="G9" s="711">
        <v>0</v>
      </c>
      <c r="H9" s="201">
        <f t="shared" ref="H9:H21" si="0">IFERROR(G9/(C9+E9),)</f>
        <v>0</v>
      </c>
    </row>
    <row r="10" spans="1:9">
      <c r="A10" s="53">
        <v>3</v>
      </c>
      <c r="B10" s="123" t="s">
        <v>136</v>
      </c>
      <c r="C10" s="709">
        <v>0</v>
      </c>
      <c r="D10" s="710">
        <v>0</v>
      </c>
      <c r="E10" s="709">
        <v>0</v>
      </c>
      <c r="F10" s="709">
        <v>0</v>
      </c>
      <c r="G10" s="711">
        <v>0</v>
      </c>
      <c r="H10" s="201">
        <f t="shared" si="0"/>
        <v>0</v>
      </c>
    </row>
    <row r="11" spans="1:9">
      <c r="A11" s="53">
        <v>4</v>
      </c>
      <c r="B11" s="123" t="s">
        <v>137</v>
      </c>
      <c r="C11" s="709">
        <v>0</v>
      </c>
      <c r="D11" s="710">
        <v>0</v>
      </c>
      <c r="E11" s="709">
        <v>0</v>
      </c>
      <c r="F11" s="709">
        <v>0</v>
      </c>
      <c r="G11" s="711">
        <v>0</v>
      </c>
      <c r="H11" s="201">
        <f t="shared" si="0"/>
        <v>0</v>
      </c>
    </row>
    <row r="12" spans="1:9">
      <c r="A12" s="53">
        <v>5</v>
      </c>
      <c r="B12" s="123" t="s">
        <v>948</v>
      </c>
      <c r="C12" s="709">
        <v>0</v>
      </c>
      <c r="D12" s="710">
        <v>0</v>
      </c>
      <c r="E12" s="709">
        <v>0</v>
      </c>
      <c r="F12" s="709">
        <v>0</v>
      </c>
      <c r="G12" s="711">
        <v>0</v>
      </c>
      <c r="H12" s="201">
        <f t="shared" si="0"/>
        <v>0</v>
      </c>
    </row>
    <row r="13" spans="1:9">
      <c r="A13" s="53">
        <v>6</v>
      </c>
      <c r="B13" s="123" t="s">
        <v>138</v>
      </c>
      <c r="C13" s="709">
        <v>7219991</v>
      </c>
      <c r="D13" s="710">
        <v>0</v>
      </c>
      <c r="E13" s="709">
        <v>0</v>
      </c>
      <c r="F13" s="709">
        <v>2624980.9855900002</v>
      </c>
      <c r="G13" s="711">
        <v>2624980.9855900002</v>
      </c>
      <c r="H13" s="201">
        <f t="shared" si="0"/>
        <v>0.36357122683255427</v>
      </c>
    </row>
    <row r="14" spans="1:9">
      <c r="A14" s="53">
        <v>7</v>
      </c>
      <c r="B14" s="123" t="s">
        <v>71</v>
      </c>
      <c r="C14" s="709">
        <v>97603175.861015603</v>
      </c>
      <c r="D14" s="710">
        <v>192054.19114241275</v>
      </c>
      <c r="E14" s="709">
        <v>105799.72881314371</v>
      </c>
      <c r="F14" s="710">
        <v>97708975.589828745</v>
      </c>
      <c r="G14" s="712">
        <v>97484501.375456765</v>
      </c>
      <c r="H14" s="201">
        <f t="shared" si="0"/>
        <v>0.99770262442097135</v>
      </c>
    </row>
    <row r="15" spans="1:9">
      <c r="A15" s="53">
        <v>8</v>
      </c>
      <c r="B15" s="123" t="s">
        <v>72</v>
      </c>
      <c r="C15" s="709">
        <v>0</v>
      </c>
      <c r="D15" s="710">
        <v>0</v>
      </c>
      <c r="E15" s="709">
        <v>0</v>
      </c>
      <c r="F15" s="710">
        <v>0</v>
      </c>
      <c r="G15" s="712">
        <v>0</v>
      </c>
      <c r="H15" s="201">
        <f t="shared" si="0"/>
        <v>0</v>
      </c>
    </row>
    <row r="16" spans="1:9">
      <c r="A16" s="53">
        <v>9</v>
      </c>
      <c r="B16" s="123" t="s">
        <v>949</v>
      </c>
      <c r="C16" s="709">
        <v>4969985.9313006736</v>
      </c>
      <c r="D16" s="710">
        <v>0</v>
      </c>
      <c r="E16" s="709">
        <v>0</v>
      </c>
      <c r="F16" s="710">
        <v>1738793.8994728141</v>
      </c>
      <c r="G16" s="712">
        <v>1738793.8994728141</v>
      </c>
      <c r="H16" s="201">
        <f t="shared" si="0"/>
        <v>0.34985891781342765</v>
      </c>
    </row>
    <row r="17" spans="1:8">
      <c r="A17" s="53">
        <v>10</v>
      </c>
      <c r="B17" s="123" t="s">
        <v>67</v>
      </c>
      <c r="C17" s="709">
        <v>40946425.712800801</v>
      </c>
      <c r="D17" s="710">
        <v>0</v>
      </c>
      <c r="E17" s="709">
        <v>0</v>
      </c>
      <c r="F17" s="710">
        <v>57137052.338206917</v>
      </c>
      <c r="G17" s="712">
        <v>57137052.338206917</v>
      </c>
      <c r="H17" s="201">
        <f t="shared" si="0"/>
        <v>1.3954100106067269</v>
      </c>
    </row>
    <row r="18" spans="1:8">
      <c r="A18" s="53">
        <v>11</v>
      </c>
      <c r="B18" s="123" t="s">
        <v>68</v>
      </c>
      <c r="C18" s="709">
        <v>0</v>
      </c>
      <c r="D18" s="710">
        <v>0</v>
      </c>
      <c r="E18" s="709">
        <v>0</v>
      </c>
      <c r="F18" s="710">
        <v>0</v>
      </c>
      <c r="G18" s="712">
        <v>0</v>
      </c>
      <c r="H18" s="201">
        <f t="shared" si="0"/>
        <v>0</v>
      </c>
    </row>
    <row r="19" spans="1:8">
      <c r="A19" s="53">
        <v>12</v>
      </c>
      <c r="B19" s="123" t="s">
        <v>69</v>
      </c>
      <c r="C19" s="709">
        <v>0</v>
      </c>
      <c r="D19" s="710">
        <v>0</v>
      </c>
      <c r="E19" s="709">
        <v>0</v>
      </c>
      <c r="F19" s="710">
        <v>0</v>
      </c>
      <c r="G19" s="712">
        <v>0</v>
      </c>
      <c r="H19" s="201">
        <f t="shared" si="0"/>
        <v>0</v>
      </c>
    </row>
    <row r="20" spans="1:8">
      <c r="A20" s="53">
        <v>13</v>
      </c>
      <c r="B20" s="123" t="s">
        <v>70</v>
      </c>
      <c r="C20" s="709">
        <v>0</v>
      </c>
      <c r="D20" s="710">
        <v>0</v>
      </c>
      <c r="E20" s="709">
        <v>0</v>
      </c>
      <c r="F20" s="710">
        <v>0</v>
      </c>
      <c r="G20" s="712">
        <v>0</v>
      </c>
      <c r="H20" s="201">
        <f t="shared" si="0"/>
        <v>0</v>
      </c>
    </row>
    <row r="21" spans="1:8">
      <c r="A21" s="53">
        <v>14</v>
      </c>
      <c r="B21" s="123" t="s">
        <v>154</v>
      </c>
      <c r="C21" s="709">
        <v>294780695.32879996</v>
      </c>
      <c r="D21" s="710">
        <v>0</v>
      </c>
      <c r="E21" s="709">
        <v>0</v>
      </c>
      <c r="F21" s="712">
        <v>105304831.84</v>
      </c>
      <c r="G21" s="712">
        <v>105304831.84</v>
      </c>
      <c r="H21" s="201">
        <f t="shared" si="0"/>
        <v>0.35723109928396918</v>
      </c>
    </row>
    <row r="22" spans="1:8" ht="13.5" thickBot="1">
      <c r="A22" s="104"/>
      <c r="B22" s="110" t="s">
        <v>66</v>
      </c>
      <c r="C22" s="180">
        <f>SUM(C8:C21)</f>
        <v>445520624.83391702</v>
      </c>
      <c r="D22" s="180">
        <f>SUM(D8:D21)</f>
        <v>192054.19114241275</v>
      </c>
      <c r="E22" s="180">
        <f>SUM(E8:E21)</f>
        <v>105799.72881314371</v>
      </c>
      <c r="F22" s="180">
        <f>SUM(F8:F21)</f>
        <v>264514634.65309849</v>
      </c>
      <c r="G22" s="180">
        <f>SUM(G8:G21)</f>
        <v>264290160.43872651</v>
      </c>
      <c r="H22" s="202">
        <f>G22/(C22+E22)</f>
        <v>0.59307560295164397</v>
      </c>
    </row>
    <row r="23" spans="1:8">
      <c r="G23" s="692">
        <f>G22-'5. RWA'!C6</f>
        <v>71.052111923694611</v>
      </c>
      <c r="H23" s="692"/>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5" zoomScaleNormal="85" workbookViewId="0">
      <pane xSplit="2" ySplit="6" topLeftCell="C7" activePane="bottomRight" state="frozen"/>
      <selection activeCell="B2" sqref="B2"/>
      <selection pane="topRight" activeCell="B2" sqref="B2"/>
      <selection pane="bottomLeft" activeCell="B2" sqref="B2"/>
      <selection pane="bottomRight" activeCell="B28" sqref="B28"/>
    </sheetView>
  </sheetViews>
  <sheetFormatPr defaultColWidth="9.28515625" defaultRowHeight="12.75"/>
  <cols>
    <col min="1" max="1" width="10.5703125" style="226" bestFit="1" customWidth="1"/>
    <col min="2" max="2" width="104.28515625" style="226" customWidth="1"/>
    <col min="3" max="11" width="12.7109375" style="226" customWidth="1"/>
    <col min="12" max="16384" width="9.28515625" style="226"/>
  </cols>
  <sheetData>
    <row r="1" spans="1:11">
      <c r="A1" s="226" t="s">
        <v>108</v>
      </c>
      <c r="B1" s="226" t="str">
        <f>Info!C2</f>
        <v>სს "ვითიბი ბანკი ჯორჯია"</v>
      </c>
    </row>
    <row r="2" spans="1:11">
      <c r="A2" s="226" t="s">
        <v>109</v>
      </c>
      <c r="B2" s="739">
        <f>Info!D2</f>
        <v>45838</v>
      </c>
      <c r="C2" s="227"/>
      <c r="D2" s="227"/>
    </row>
    <row r="3" spans="1:11">
      <c r="B3" s="227"/>
      <c r="C3" s="227"/>
      <c r="D3" s="227"/>
    </row>
    <row r="4" spans="1:11" ht="13.5" thickBot="1">
      <c r="A4" s="226" t="s">
        <v>352</v>
      </c>
      <c r="B4" s="196" t="s">
        <v>351</v>
      </c>
      <c r="C4" s="227"/>
      <c r="D4" s="227"/>
    </row>
    <row r="5" spans="1:11" ht="30" customHeight="1">
      <c r="A5" s="859"/>
      <c r="B5" s="860"/>
      <c r="C5" s="857" t="s">
        <v>384</v>
      </c>
      <c r="D5" s="857"/>
      <c r="E5" s="857"/>
      <c r="F5" s="857" t="s">
        <v>385</v>
      </c>
      <c r="G5" s="857"/>
      <c r="H5" s="857"/>
      <c r="I5" s="857" t="s">
        <v>386</v>
      </c>
      <c r="J5" s="857"/>
      <c r="K5" s="858"/>
    </row>
    <row r="6" spans="1:11">
      <c r="A6" s="224"/>
      <c r="B6" s="225"/>
      <c r="C6" s="228" t="s">
        <v>26</v>
      </c>
      <c r="D6" s="228" t="s">
        <v>90</v>
      </c>
      <c r="E6" s="228" t="s">
        <v>66</v>
      </c>
      <c r="F6" s="228" t="s">
        <v>26</v>
      </c>
      <c r="G6" s="228" t="s">
        <v>90</v>
      </c>
      <c r="H6" s="228" t="s">
        <v>66</v>
      </c>
      <c r="I6" s="228" t="s">
        <v>26</v>
      </c>
      <c r="J6" s="228" t="s">
        <v>90</v>
      </c>
      <c r="K6" s="230" t="s">
        <v>66</v>
      </c>
    </row>
    <row r="7" spans="1:11">
      <c r="A7" s="231" t="s">
        <v>322</v>
      </c>
      <c r="B7" s="223"/>
      <c r="C7" s="223"/>
      <c r="D7" s="223"/>
      <c r="E7" s="223"/>
      <c r="F7" s="223"/>
      <c r="G7" s="223"/>
      <c r="H7" s="223"/>
      <c r="I7" s="223"/>
      <c r="J7" s="223"/>
      <c r="K7" s="232"/>
    </row>
    <row r="8" spans="1:11">
      <c r="A8" s="222">
        <v>1</v>
      </c>
      <c r="B8" s="207" t="s">
        <v>322</v>
      </c>
      <c r="C8" s="723"/>
      <c r="D8" s="723"/>
      <c r="E8" s="723"/>
      <c r="F8" s="724">
        <v>96205878.861098841</v>
      </c>
      <c r="G8" s="724">
        <v>74837387.72874397</v>
      </c>
      <c r="H8" s="724">
        <v>171043266.58984289</v>
      </c>
      <c r="I8" s="724">
        <v>96205878.861098841</v>
      </c>
      <c r="J8" s="724">
        <v>74837387.72874397</v>
      </c>
      <c r="K8" s="725">
        <v>171043266.58984289</v>
      </c>
    </row>
    <row r="9" spans="1:11">
      <c r="A9" s="231" t="s">
        <v>323</v>
      </c>
      <c r="B9" s="223"/>
      <c r="C9" s="726"/>
      <c r="D9" s="726"/>
      <c r="E9" s="726"/>
      <c r="F9" s="726"/>
      <c r="G9" s="726"/>
      <c r="H9" s="726"/>
      <c r="I9" s="726"/>
      <c r="J9" s="726"/>
      <c r="K9" s="727"/>
    </row>
    <row r="10" spans="1:11">
      <c r="A10" s="233">
        <v>2</v>
      </c>
      <c r="B10" s="208" t="s">
        <v>324</v>
      </c>
      <c r="C10" s="361">
        <v>3390513.4756043968</v>
      </c>
      <c r="D10" s="728">
        <v>187475.7137362638</v>
      </c>
      <c r="E10" s="728">
        <v>3577989.189340659</v>
      </c>
      <c r="F10" s="728">
        <v>655022.9440835166</v>
      </c>
      <c r="G10" s="728">
        <v>37778.541509340663</v>
      </c>
      <c r="H10" s="728">
        <v>692801.4855928577</v>
      </c>
      <c r="I10" s="728">
        <v>160933.63189560437</v>
      </c>
      <c r="J10" s="728">
        <v>9380.0223296703316</v>
      </c>
      <c r="K10" s="729">
        <v>170313.65422527475</v>
      </c>
    </row>
    <row r="11" spans="1:11">
      <c r="A11" s="233">
        <v>3</v>
      </c>
      <c r="B11" s="208" t="s">
        <v>325</v>
      </c>
      <c r="C11" s="361">
        <v>8646963.1285714321</v>
      </c>
      <c r="D11" s="728">
        <v>92466315.933406577</v>
      </c>
      <c r="E11" s="728">
        <v>101113279.06197801</v>
      </c>
      <c r="F11" s="728">
        <v>6071852.6522802189</v>
      </c>
      <c r="G11" s="728">
        <v>406278.52841370879</v>
      </c>
      <c r="H11" s="728">
        <v>6478131.1806939291</v>
      </c>
      <c r="I11" s="728">
        <v>3298432.6979560461</v>
      </c>
      <c r="J11" s="728">
        <v>376259.19770252204</v>
      </c>
      <c r="K11" s="729">
        <v>3674691.8956585652</v>
      </c>
    </row>
    <row r="12" spans="1:11">
      <c r="A12" s="233">
        <v>4</v>
      </c>
      <c r="B12" s="208" t="s">
        <v>326</v>
      </c>
      <c r="C12" s="361">
        <v>0</v>
      </c>
      <c r="D12" s="728">
        <v>0</v>
      </c>
      <c r="E12" s="728">
        <v>0</v>
      </c>
      <c r="F12" s="728">
        <v>0</v>
      </c>
      <c r="G12" s="728">
        <v>0</v>
      </c>
      <c r="H12" s="728">
        <v>0</v>
      </c>
      <c r="I12" s="728">
        <v>0</v>
      </c>
      <c r="J12" s="728">
        <v>0</v>
      </c>
      <c r="K12" s="729">
        <v>0</v>
      </c>
    </row>
    <row r="13" spans="1:11">
      <c r="A13" s="233">
        <v>5</v>
      </c>
      <c r="B13" s="208" t="s">
        <v>327</v>
      </c>
      <c r="C13" s="361">
        <v>200000</v>
      </c>
      <c r="D13" s="728">
        <v>5430.9499164835161</v>
      </c>
      <c r="E13" s="728">
        <v>205430.94991648351</v>
      </c>
      <c r="F13" s="728">
        <v>20000</v>
      </c>
      <c r="G13" s="728">
        <v>1068.6027259120881</v>
      </c>
      <c r="H13" s="728">
        <v>21068.602725912089</v>
      </c>
      <c r="I13" s="728">
        <v>10000</v>
      </c>
      <c r="J13" s="728">
        <v>271.54749582417588</v>
      </c>
      <c r="K13" s="729">
        <v>10271.547495824176</v>
      </c>
    </row>
    <row r="14" spans="1:11">
      <c r="A14" s="233">
        <v>6</v>
      </c>
      <c r="B14" s="208" t="s">
        <v>342</v>
      </c>
      <c r="C14" s="361">
        <v>0</v>
      </c>
      <c r="D14" s="728">
        <v>0</v>
      </c>
      <c r="E14" s="728">
        <v>0</v>
      </c>
      <c r="F14" s="728">
        <v>0</v>
      </c>
      <c r="G14" s="728">
        <v>0</v>
      </c>
      <c r="H14" s="728">
        <v>0</v>
      </c>
      <c r="I14" s="728">
        <v>0</v>
      </c>
      <c r="J14" s="728">
        <v>0</v>
      </c>
      <c r="K14" s="729">
        <v>0</v>
      </c>
    </row>
    <row r="15" spans="1:11">
      <c r="A15" s="233">
        <v>7</v>
      </c>
      <c r="B15" s="208" t="s">
        <v>329</v>
      </c>
      <c r="C15" s="361">
        <v>3397504.494285712</v>
      </c>
      <c r="D15" s="728">
        <v>47608141.97600989</v>
      </c>
      <c r="E15" s="728">
        <v>51005646.470295615</v>
      </c>
      <c r="F15" s="728">
        <v>237420.91175824174</v>
      </c>
      <c r="G15" s="728">
        <v>16275806.102419782</v>
      </c>
      <c r="H15" s="728">
        <v>16513227.014178023</v>
      </c>
      <c r="I15" s="728">
        <v>237420.91175824174</v>
      </c>
      <c r="J15" s="728">
        <v>16275806.102419782</v>
      </c>
      <c r="K15" s="729">
        <v>16513227.014178023</v>
      </c>
    </row>
    <row r="16" spans="1:11">
      <c r="A16" s="233">
        <v>8</v>
      </c>
      <c r="B16" s="209" t="s">
        <v>330</v>
      </c>
      <c r="C16" s="361">
        <v>15634981.09846155</v>
      </c>
      <c r="D16" s="728">
        <v>140267364.5730693</v>
      </c>
      <c r="E16" s="728">
        <v>155902345.67153081</v>
      </c>
      <c r="F16" s="728">
        <v>6984296.5081219766</v>
      </c>
      <c r="G16" s="728">
        <v>16720931.775068749</v>
      </c>
      <c r="H16" s="728">
        <v>23705228.283190716</v>
      </c>
      <c r="I16" s="728">
        <v>3706787.2416098886</v>
      </c>
      <c r="J16" s="728">
        <v>16661716.869947793</v>
      </c>
      <c r="K16" s="729">
        <v>20368504.111557692</v>
      </c>
    </row>
    <row r="17" spans="1:11">
      <c r="A17" s="231" t="s">
        <v>331</v>
      </c>
      <c r="B17" s="223"/>
      <c r="C17" s="726"/>
      <c r="D17" s="726"/>
      <c r="E17" s="726"/>
      <c r="F17" s="726"/>
      <c r="G17" s="726"/>
      <c r="H17" s="726"/>
      <c r="I17" s="726"/>
      <c r="J17" s="726"/>
      <c r="K17" s="727"/>
    </row>
    <row r="18" spans="1:11">
      <c r="A18" s="233">
        <v>9</v>
      </c>
      <c r="B18" s="208" t="s">
        <v>332</v>
      </c>
      <c r="C18" s="361">
        <v>0</v>
      </c>
      <c r="D18" s="728">
        <v>0</v>
      </c>
      <c r="E18" s="728">
        <v>0</v>
      </c>
      <c r="F18" s="728">
        <v>0</v>
      </c>
      <c r="G18" s="728">
        <v>0</v>
      </c>
      <c r="H18" s="728">
        <v>0</v>
      </c>
      <c r="I18" s="728">
        <v>0</v>
      </c>
      <c r="J18" s="728">
        <v>0</v>
      </c>
      <c r="K18" s="729">
        <v>0</v>
      </c>
    </row>
    <row r="19" spans="1:11">
      <c r="A19" s="233">
        <v>10</v>
      </c>
      <c r="B19" s="208" t="s">
        <v>333</v>
      </c>
      <c r="C19" s="361">
        <v>25950275.530269593</v>
      </c>
      <c r="D19" s="728">
        <v>28697906.015703488</v>
      </c>
      <c r="E19" s="728">
        <v>54648181.545973085</v>
      </c>
      <c r="F19" s="728">
        <v>9524.5124232824182</v>
      </c>
      <c r="G19" s="728">
        <v>1118963.8610458081</v>
      </c>
      <c r="H19" s="728">
        <v>1128488.3734690903</v>
      </c>
      <c r="I19" s="728">
        <v>9524.5124232824182</v>
      </c>
      <c r="J19" s="728">
        <v>1118963.8610458081</v>
      </c>
      <c r="K19" s="729">
        <v>1128488.3734690903</v>
      </c>
    </row>
    <row r="20" spans="1:11">
      <c r="A20" s="233">
        <v>11</v>
      </c>
      <c r="B20" s="208" t="s">
        <v>334</v>
      </c>
      <c r="C20" s="361">
        <v>14821140.290659351</v>
      </c>
      <c r="D20" s="728">
        <v>3433994.695013186</v>
      </c>
      <c r="E20" s="728">
        <v>18255134.985672522</v>
      </c>
      <c r="F20" s="728">
        <v>0</v>
      </c>
      <c r="G20" s="728">
        <v>0</v>
      </c>
      <c r="H20" s="728">
        <v>0</v>
      </c>
      <c r="I20" s="728">
        <v>0</v>
      </c>
      <c r="J20" s="728">
        <v>0</v>
      </c>
      <c r="K20" s="729">
        <v>0</v>
      </c>
    </row>
    <row r="21" spans="1:11" ht="13.5" thickBot="1">
      <c r="A21" s="154">
        <v>12</v>
      </c>
      <c r="B21" s="234" t="s">
        <v>335</v>
      </c>
      <c r="C21" s="730">
        <v>40771415.820928931</v>
      </c>
      <c r="D21" s="731">
        <v>32131900.710716657</v>
      </c>
      <c r="E21" s="730">
        <v>72903316.531645581</v>
      </c>
      <c r="F21" s="731">
        <v>9524.5124232824182</v>
      </c>
      <c r="G21" s="731">
        <v>1118963.8610458081</v>
      </c>
      <c r="H21" s="731">
        <v>1128488.3734690903</v>
      </c>
      <c r="I21" s="731">
        <v>9524.5124232824182</v>
      </c>
      <c r="J21" s="731">
        <v>1118963.8610458081</v>
      </c>
      <c r="K21" s="732">
        <v>1128488.3734690903</v>
      </c>
    </row>
    <row r="22" spans="1:11" ht="38.25" customHeight="1" thickBot="1">
      <c r="A22" s="220"/>
      <c r="B22" s="221"/>
      <c r="C22" s="221"/>
      <c r="D22" s="221"/>
      <c r="E22" s="221"/>
      <c r="F22" s="856" t="s">
        <v>336</v>
      </c>
      <c r="G22" s="857"/>
      <c r="H22" s="857"/>
      <c r="I22" s="856" t="s">
        <v>337</v>
      </c>
      <c r="J22" s="857"/>
      <c r="K22" s="858"/>
    </row>
    <row r="23" spans="1:11">
      <c r="A23" s="213">
        <v>13</v>
      </c>
      <c r="B23" s="210" t="s">
        <v>322</v>
      </c>
      <c r="C23" s="219"/>
      <c r="D23" s="219"/>
      <c r="E23" s="219"/>
      <c r="F23" s="733">
        <v>96205878.861098841</v>
      </c>
      <c r="G23" s="733">
        <v>74837387.72874397</v>
      </c>
      <c r="H23" s="733">
        <v>171043266.58984289</v>
      </c>
      <c r="I23" s="733">
        <v>96205878.861098841</v>
      </c>
      <c r="J23" s="733">
        <v>74837387.72874397</v>
      </c>
      <c r="K23" s="734">
        <v>171043266.58984289</v>
      </c>
    </row>
    <row r="24" spans="1:11" ht="13.5" thickBot="1">
      <c r="A24" s="214">
        <v>14</v>
      </c>
      <c r="B24" s="211" t="s">
        <v>338</v>
      </c>
      <c r="C24" s="235"/>
      <c r="D24" s="217"/>
      <c r="E24" s="218"/>
      <c r="F24" s="735">
        <v>6974771.9956986941</v>
      </c>
      <c r="G24" s="735">
        <v>15601967.914022941</v>
      </c>
      <c r="H24" s="735">
        <v>22576739.909721624</v>
      </c>
      <c r="I24" s="735">
        <v>3697262.7291866061</v>
      </c>
      <c r="J24" s="735">
        <v>15542753.008901985</v>
      </c>
      <c r="K24" s="736">
        <v>19240015.7380886</v>
      </c>
    </row>
    <row r="25" spans="1:11" ht="13.5" thickBot="1">
      <c r="A25" s="215">
        <v>15</v>
      </c>
      <c r="B25" s="212" t="s">
        <v>339</v>
      </c>
      <c r="C25" s="216"/>
      <c r="D25" s="216"/>
      <c r="E25" s="216"/>
      <c r="F25" s="737">
        <v>13.793408432623821</v>
      </c>
      <c r="G25" s="737">
        <v>4.7966633530556519</v>
      </c>
      <c r="H25" s="737">
        <v>7.5760834945080378</v>
      </c>
      <c r="I25" s="737">
        <v>26.020839174246088</v>
      </c>
      <c r="J25" s="737">
        <v>4.8149377195842629</v>
      </c>
      <c r="K25" s="738">
        <v>8.889975399096798</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85" zoomScaleNormal="85" workbookViewId="0">
      <pane xSplit="1" ySplit="5" topLeftCell="B9"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5"/>
  <cols>
    <col min="1" max="1" width="10.5703125" style="38" bestFit="1" customWidth="1"/>
    <col min="2" max="2" width="95" style="38" customWidth="1"/>
    <col min="3" max="3" width="12.5703125" style="38" bestFit="1" customWidth="1"/>
    <col min="4" max="4" width="10" style="38" bestFit="1" customWidth="1"/>
    <col min="5" max="5" width="18.28515625" style="38" bestFit="1" customWidth="1"/>
    <col min="6" max="13" width="10.7109375" style="38" customWidth="1"/>
    <col min="14" max="14" width="31" style="38" bestFit="1" customWidth="1"/>
    <col min="15" max="16384" width="9.28515625" style="12"/>
  </cols>
  <sheetData>
    <row r="1" spans="1:14">
      <c r="A1" s="5" t="s">
        <v>108</v>
      </c>
      <c r="B1" s="38" t="str">
        <f>Info!C2</f>
        <v>სს "ვითიბი ბანკი ჯორჯია"</v>
      </c>
    </row>
    <row r="2" spans="1:14" ht="14.25" customHeight="1">
      <c r="A2" s="38" t="s">
        <v>109</v>
      </c>
      <c r="B2" s="335">
        <f>Info!D2</f>
        <v>45838</v>
      </c>
    </row>
    <row r="3" spans="1:14" ht="14.25" customHeight="1"/>
    <row r="4" spans="1:14" ht="15.75" thickBot="1">
      <c r="A4" s="2" t="s">
        <v>262</v>
      </c>
      <c r="B4" s="55" t="s">
        <v>74</v>
      </c>
    </row>
    <row r="5" spans="1:14" s="25" customFormat="1" ht="12.75">
      <c r="A5" s="119"/>
      <c r="B5" s="120"/>
      <c r="C5" s="121" t="s">
        <v>0</v>
      </c>
      <c r="D5" s="121" t="s">
        <v>1</v>
      </c>
      <c r="E5" s="121" t="s">
        <v>2</v>
      </c>
      <c r="F5" s="121" t="s">
        <v>3</v>
      </c>
      <c r="G5" s="121" t="s">
        <v>4</v>
      </c>
      <c r="H5" s="121" t="s">
        <v>5</v>
      </c>
      <c r="I5" s="121" t="s">
        <v>145</v>
      </c>
      <c r="J5" s="121" t="s">
        <v>146</v>
      </c>
      <c r="K5" s="121" t="s">
        <v>147</v>
      </c>
      <c r="L5" s="121" t="s">
        <v>148</v>
      </c>
      <c r="M5" s="121" t="s">
        <v>149</v>
      </c>
      <c r="N5" s="122" t="s">
        <v>150</v>
      </c>
    </row>
    <row r="6" spans="1:14" ht="45">
      <c r="A6" s="111"/>
      <c r="B6" s="67"/>
      <c r="C6" s="68" t="s">
        <v>84</v>
      </c>
      <c r="D6" s="69" t="s">
        <v>73</v>
      </c>
      <c r="E6" s="70" t="s">
        <v>83</v>
      </c>
      <c r="F6" s="71">
        <v>0</v>
      </c>
      <c r="G6" s="71">
        <v>0.2</v>
      </c>
      <c r="H6" s="71">
        <v>0.35</v>
      </c>
      <c r="I6" s="71">
        <v>0.5</v>
      </c>
      <c r="J6" s="71">
        <v>0.75</v>
      </c>
      <c r="K6" s="71">
        <v>1</v>
      </c>
      <c r="L6" s="71">
        <v>1.5</v>
      </c>
      <c r="M6" s="71">
        <v>2.5</v>
      </c>
      <c r="N6" s="112" t="s">
        <v>74</v>
      </c>
    </row>
    <row r="7" spans="1:14">
      <c r="A7" s="113">
        <v>1</v>
      </c>
      <c r="B7" s="72" t="s">
        <v>75</v>
      </c>
      <c r="C7" s="185">
        <f>SUM(C8:C13)</f>
        <v>0</v>
      </c>
      <c r="D7" s="67"/>
      <c r="E7" s="188">
        <f t="shared" ref="E7:M7" si="0">SUM(E8:E13)</f>
        <v>0</v>
      </c>
      <c r="F7" s="185">
        <f>SUM(F8:F13)</f>
        <v>0</v>
      </c>
      <c r="G7" s="185">
        <f t="shared" si="0"/>
        <v>0</v>
      </c>
      <c r="H7" s="185">
        <f t="shared" si="0"/>
        <v>0</v>
      </c>
      <c r="I7" s="185">
        <f t="shared" si="0"/>
        <v>0</v>
      </c>
      <c r="J7" s="185">
        <f t="shared" si="0"/>
        <v>0</v>
      </c>
      <c r="K7" s="185">
        <f t="shared" si="0"/>
        <v>0</v>
      </c>
      <c r="L7" s="185">
        <f t="shared" si="0"/>
        <v>0</v>
      </c>
      <c r="M7" s="185">
        <f t="shared" si="0"/>
        <v>0</v>
      </c>
      <c r="N7" s="114">
        <f>SUM(N8:N13)</f>
        <v>0</v>
      </c>
    </row>
    <row r="8" spans="1:14">
      <c r="A8" s="113">
        <v>1.1000000000000001</v>
      </c>
      <c r="B8" s="73" t="s">
        <v>76</v>
      </c>
      <c r="C8" s="186">
        <v>0</v>
      </c>
      <c r="D8" s="74">
        <v>0.02</v>
      </c>
      <c r="E8" s="188">
        <f>C8*D8</f>
        <v>0</v>
      </c>
      <c r="F8" s="186"/>
      <c r="G8" s="186"/>
      <c r="H8" s="186"/>
      <c r="I8" s="186"/>
      <c r="J8" s="186"/>
      <c r="K8" s="186"/>
      <c r="L8" s="186"/>
      <c r="M8" s="186"/>
      <c r="N8" s="114">
        <f>SUMPRODUCT($F$6:$M$6,F8:M8)</f>
        <v>0</v>
      </c>
    </row>
    <row r="9" spans="1:14">
      <c r="A9" s="113">
        <v>1.2</v>
      </c>
      <c r="B9" s="73" t="s">
        <v>77</v>
      </c>
      <c r="C9" s="186">
        <v>0</v>
      </c>
      <c r="D9" s="74">
        <v>0.05</v>
      </c>
      <c r="E9" s="188">
        <f>C9*D9</f>
        <v>0</v>
      </c>
      <c r="F9" s="186"/>
      <c r="G9" s="186"/>
      <c r="H9" s="186"/>
      <c r="I9" s="186"/>
      <c r="J9" s="186"/>
      <c r="K9" s="186"/>
      <c r="L9" s="186"/>
      <c r="M9" s="186"/>
      <c r="N9" s="114">
        <f t="shared" ref="N9:N12" si="1">SUMPRODUCT($F$6:$M$6,F9:M9)</f>
        <v>0</v>
      </c>
    </row>
    <row r="10" spans="1:14">
      <c r="A10" s="113">
        <v>1.3</v>
      </c>
      <c r="B10" s="73" t="s">
        <v>78</v>
      </c>
      <c r="C10" s="186">
        <v>0</v>
      </c>
      <c r="D10" s="74">
        <v>0.08</v>
      </c>
      <c r="E10" s="188">
        <f>C10*D10</f>
        <v>0</v>
      </c>
      <c r="F10" s="186"/>
      <c r="G10" s="186"/>
      <c r="H10" s="186"/>
      <c r="I10" s="186"/>
      <c r="J10" s="186"/>
      <c r="K10" s="186"/>
      <c r="L10" s="186"/>
      <c r="M10" s="186"/>
      <c r="N10" s="114">
        <f>SUMPRODUCT($F$6:$M$6,F10:M10)</f>
        <v>0</v>
      </c>
    </row>
    <row r="11" spans="1:14">
      <c r="A11" s="113">
        <v>1.4</v>
      </c>
      <c r="B11" s="73" t="s">
        <v>79</v>
      </c>
      <c r="C11" s="186">
        <v>0</v>
      </c>
      <c r="D11" s="74">
        <v>0.11</v>
      </c>
      <c r="E11" s="188">
        <f>C11*D11</f>
        <v>0</v>
      </c>
      <c r="F11" s="186"/>
      <c r="G11" s="186"/>
      <c r="H11" s="186"/>
      <c r="I11" s="186"/>
      <c r="J11" s="186"/>
      <c r="K11" s="186"/>
      <c r="L11" s="186"/>
      <c r="M11" s="186"/>
      <c r="N11" s="114">
        <f t="shared" si="1"/>
        <v>0</v>
      </c>
    </row>
    <row r="12" spans="1:14">
      <c r="A12" s="113">
        <v>1.5</v>
      </c>
      <c r="B12" s="73" t="s">
        <v>80</v>
      </c>
      <c r="C12" s="186">
        <v>0</v>
      </c>
      <c r="D12" s="74">
        <v>0.14000000000000001</v>
      </c>
      <c r="E12" s="188">
        <f>C12*D12</f>
        <v>0</v>
      </c>
      <c r="F12" s="186"/>
      <c r="G12" s="186"/>
      <c r="H12" s="186"/>
      <c r="I12" s="186"/>
      <c r="J12" s="186"/>
      <c r="K12" s="186"/>
      <c r="L12" s="186"/>
      <c r="M12" s="186"/>
      <c r="N12" s="114">
        <f t="shared" si="1"/>
        <v>0</v>
      </c>
    </row>
    <row r="13" spans="1:14">
      <c r="A13" s="113">
        <v>1.6</v>
      </c>
      <c r="B13" s="75" t="s">
        <v>81</v>
      </c>
      <c r="C13" s="186">
        <v>0</v>
      </c>
      <c r="D13" s="76"/>
      <c r="E13" s="186"/>
      <c r="F13" s="186"/>
      <c r="G13" s="186"/>
      <c r="H13" s="186"/>
      <c r="I13" s="186"/>
      <c r="J13" s="186"/>
      <c r="K13" s="186"/>
      <c r="L13" s="186"/>
      <c r="M13" s="186"/>
      <c r="N13" s="114">
        <f>SUMPRODUCT($F$6:$M$6,F13:M13)</f>
        <v>0</v>
      </c>
    </row>
    <row r="14" spans="1:14">
      <c r="A14" s="113">
        <v>2</v>
      </c>
      <c r="B14" s="77" t="s">
        <v>82</v>
      </c>
      <c r="C14" s="185">
        <f>SUM(C15:C20)</f>
        <v>0</v>
      </c>
      <c r="D14" s="67"/>
      <c r="E14" s="188">
        <f t="shared" ref="E14:M14" si="2">SUM(E15:E20)</f>
        <v>0</v>
      </c>
      <c r="F14" s="186">
        <f t="shared" si="2"/>
        <v>0</v>
      </c>
      <c r="G14" s="186">
        <f t="shared" si="2"/>
        <v>0</v>
      </c>
      <c r="H14" s="186">
        <f t="shared" si="2"/>
        <v>0</v>
      </c>
      <c r="I14" s="186">
        <f t="shared" si="2"/>
        <v>0</v>
      </c>
      <c r="J14" s="186">
        <f t="shared" si="2"/>
        <v>0</v>
      </c>
      <c r="K14" s="186">
        <f t="shared" si="2"/>
        <v>0</v>
      </c>
      <c r="L14" s="186">
        <f t="shared" si="2"/>
        <v>0</v>
      </c>
      <c r="M14" s="186">
        <f t="shared" si="2"/>
        <v>0</v>
      </c>
      <c r="N14" s="114">
        <f>SUM(N15:N20)</f>
        <v>0</v>
      </c>
    </row>
    <row r="15" spans="1:14">
      <c r="A15" s="113">
        <v>2.1</v>
      </c>
      <c r="B15" s="75" t="s">
        <v>76</v>
      </c>
      <c r="C15" s="186"/>
      <c r="D15" s="74">
        <v>5.0000000000000001E-3</v>
      </c>
      <c r="E15" s="188">
        <f>C15*D15</f>
        <v>0</v>
      </c>
      <c r="F15" s="186"/>
      <c r="G15" s="186"/>
      <c r="H15" s="186"/>
      <c r="I15" s="186"/>
      <c r="J15" s="186"/>
      <c r="K15" s="186"/>
      <c r="L15" s="186"/>
      <c r="M15" s="186"/>
      <c r="N15" s="114">
        <f>SUMPRODUCT($F$6:$M$6,F15:M15)</f>
        <v>0</v>
      </c>
    </row>
    <row r="16" spans="1:14">
      <c r="A16" s="113">
        <v>2.2000000000000002</v>
      </c>
      <c r="B16" s="75" t="s">
        <v>77</v>
      </c>
      <c r="C16" s="186"/>
      <c r="D16" s="74">
        <v>0.01</v>
      </c>
      <c r="E16" s="188">
        <f>C16*D16</f>
        <v>0</v>
      </c>
      <c r="F16" s="186"/>
      <c r="G16" s="186"/>
      <c r="H16" s="186"/>
      <c r="I16" s="186"/>
      <c r="J16" s="186"/>
      <c r="K16" s="186"/>
      <c r="L16" s="186"/>
      <c r="M16" s="186"/>
      <c r="N16" s="114">
        <f t="shared" ref="N16:N20" si="3">SUMPRODUCT($F$6:$M$6,F16:M16)</f>
        <v>0</v>
      </c>
    </row>
    <row r="17" spans="1:14">
      <c r="A17" s="113">
        <v>2.2999999999999998</v>
      </c>
      <c r="B17" s="75" t="s">
        <v>78</v>
      </c>
      <c r="C17" s="186"/>
      <c r="D17" s="74">
        <v>0.02</v>
      </c>
      <c r="E17" s="188">
        <f>C17*D17</f>
        <v>0</v>
      </c>
      <c r="F17" s="186"/>
      <c r="G17" s="186"/>
      <c r="H17" s="186"/>
      <c r="I17" s="186"/>
      <c r="J17" s="186"/>
      <c r="K17" s="186"/>
      <c r="L17" s="186"/>
      <c r="M17" s="186"/>
      <c r="N17" s="114">
        <f t="shared" si="3"/>
        <v>0</v>
      </c>
    </row>
    <row r="18" spans="1:14">
      <c r="A18" s="113">
        <v>2.4</v>
      </c>
      <c r="B18" s="75" t="s">
        <v>79</v>
      </c>
      <c r="C18" s="186"/>
      <c r="D18" s="74">
        <v>0.03</v>
      </c>
      <c r="E18" s="188">
        <f>C18*D18</f>
        <v>0</v>
      </c>
      <c r="F18" s="186"/>
      <c r="G18" s="186"/>
      <c r="H18" s="186"/>
      <c r="I18" s="186"/>
      <c r="J18" s="186"/>
      <c r="K18" s="186"/>
      <c r="L18" s="186"/>
      <c r="M18" s="186"/>
      <c r="N18" s="114">
        <f t="shared" si="3"/>
        <v>0</v>
      </c>
    </row>
    <row r="19" spans="1:14">
      <c r="A19" s="113">
        <v>2.5</v>
      </c>
      <c r="B19" s="75" t="s">
        <v>80</v>
      </c>
      <c r="C19" s="186"/>
      <c r="D19" s="74">
        <v>0.04</v>
      </c>
      <c r="E19" s="188">
        <f>C19*D19</f>
        <v>0</v>
      </c>
      <c r="F19" s="186"/>
      <c r="G19" s="186"/>
      <c r="H19" s="186"/>
      <c r="I19" s="186"/>
      <c r="J19" s="186"/>
      <c r="K19" s="186"/>
      <c r="L19" s="186"/>
      <c r="M19" s="186"/>
      <c r="N19" s="114">
        <f t="shared" si="3"/>
        <v>0</v>
      </c>
    </row>
    <row r="20" spans="1:14">
      <c r="A20" s="113">
        <v>2.6</v>
      </c>
      <c r="B20" s="75" t="s">
        <v>81</v>
      </c>
      <c r="C20" s="186"/>
      <c r="D20" s="76"/>
      <c r="E20" s="189"/>
      <c r="F20" s="186"/>
      <c r="G20" s="186"/>
      <c r="H20" s="186"/>
      <c r="I20" s="186"/>
      <c r="J20" s="186"/>
      <c r="K20" s="186"/>
      <c r="L20" s="186"/>
      <c r="M20" s="186"/>
      <c r="N20" s="114">
        <f t="shared" si="3"/>
        <v>0</v>
      </c>
    </row>
    <row r="21" spans="1:14" ht="15.75" thickBot="1">
      <c r="A21" s="115">
        <v>3</v>
      </c>
      <c r="B21" s="116" t="s">
        <v>66</v>
      </c>
      <c r="C21" s="187">
        <f>C14+C7</f>
        <v>0</v>
      </c>
      <c r="D21" s="117"/>
      <c r="E21" s="190">
        <f>E14+E7</f>
        <v>0</v>
      </c>
      <c r="F21" s="191">
        <f>F7+F14</f>
        <v>0</v>
      </c>
      <c r="G21" s="191">
        <f t="shared" ref="G21:L21" si="4">G7+G14</f>
        <v>0</v>
      </c>
      <c r="H21" s="191">
        <f t="shared" si="4"/>
        <v>0</v>
      </c>
      <c r="I21" s="191">
        <f t="shared" si="4"/>
        <v>0</v>
      </c>
      <c r="J21" s="191">
        <f t="shared" si="4"/>
        <v>0</v>
      </c>
      <c r="K21" s="191">
        <f t="shared" si="4"/>
        <v>0</v>
      </c>
      <c r="L21" s="191">
        <f t="shared" si="4"/>
        <v>0</v>
      </c>
      <c r="M21" s="191">
        <f>M7+M14</f>
        <v>0</v>
      </c>
      <c r="N21" s="118">
        <f>N14+N7</f>
        <v>0</v>
      </c>
    </row>
    <row r="22" spans="1:14">
      <c r="E22" s="192"/>
      <c r="F22" s="192"/>
      <c r="G22" s="192"/>
      <c r="H22" s="192"/>
      <c r="I22" s="192"/>
      <c r="J22" s="192"/>
      <c r="K22" s="192"/>
      <c r="L22" s="192"/>
      <c r="M22" s="192"/>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zoomScale="70" zoomScaleNormal="70" workbookViewId="0">
      <selection activeCell="C6" sqref="C6:C7"/>
    </sheetView>
  </sheetViews>
  <sheetFormatPr defaultRowHeight="15"/>
  <cols>
    <col min="1" max="1" width="11.42578125" customWidth="1"/>
    <col min="2" max="2" width="76.7109375" style="4" customWidth="1"/>
    <col min="3" max="3" width="22.7109375" customWidth="1"/>
  </cols>
  <sheetData>
    <row r="1" spans="1:3">
      <c r="A1" s="226" t="s">
        <v>108</v>
      </c>
      <c r="B1" t="str">
        <f>Info!C2</f>
        <v>სს "ვითიბი ბანკი ჯორჯია"</v>
      </c>
    </row>
    <row r="2" spans="1:3">
      <c r="A2" s="226" t="s">
        <v>109</v>
      </c>
      <c r="B2" s="335">
        <f>Info!D2</f>
        <v>45838</v>
      </c>
    </row>
    <row r="3" spans="1:3">
      <c r="A3" s="226"/>
      <c r="B3"/>
    </row>
    <row r="4" spans="1:3">
      <c r="A4" s="226" t="s">
        <v>428</v>
      </c>
      <c r="B4" t="s">
        <v>387</v>
      </c>
    </row>
    <row r="5" spans="1:3">
      <c r="A5" s="277"/>
      <c r="B5" s="277" t="s">
        <v>388</v>
      </c>
      <c r="C5" s="289"/>
    </row>
    <row r="6" spans="1:3">
      <c r="A6" s="278">
        <v>1</v>
      </c>
      <c r="B6" s="290" t="s">
        <v>440</v>
      </c>
      <c r="C6" s="713">
        <v>446429463.19391704</v>
      </c>
    </row>
    <row r="7" spans="1:3">
      <c r="A7" s="278">
        <v>2</v>
      </c>
      <c r="B7" s="290" t="s">
        <v>389</v>
      </c>
      <c r="C7" s="713">
        <v>-13327780.359999999</v>
      </c>
    </row>
    <row r="8" spans="1:3">
      <c r="A8" s="279">
        <v>3</v>
      </c>
      <c r="B8" s="292" t="s">
        <v>390</v>
      </c>
      <c r="C8" s="293">
        <f>C6+C7</f>
        <v>433101682.83391702</v>
      </c>
    </row>
    <row r="9" spans="1:3">
      <c r="A9" s="280"/>
      <c r="B9" s="280" t="s">
        <v>391</v>
      </c>
      <c r="C9" s="294"/>
    </row>
    <row r="10" spans="1:3">
      <c r="A10" s="281">
        <v>4</v>
      </c>
      <c r="B10" s="295" t="s">
        <v>392</v>
      </c>
      <c r="C10" s="291"/>
    </row>
    <row r="11" spans="1:3">
      <c r="A11" s="281">
        <v>5</v>
      </c>
      <c r="B11" s="296" t="s">
        <v>393</v>
      </c>
      <c r="C11" s="291"/>
    </row>
    <row r="12" spans="1:3">
      <c r="A12" s="281" t="s">
        <v>394</v>
      </c>
      <c r="B12" s="290" t="s">
        <v>395</v>
      </c>
      <c r="C12" s="293">
        <f>'15. CCR'!E21</f>
        <v>0</v>
      </c>
    </row>
    <row r="13" spans="1:3">
      <c r="A13" s="282">
        <v>6</v>
      </c>
      <c r="B13" s="297" t="s">
        <v>396</v>
      </c>
      <c r="C13" s="291"/>
    </row>
    <row r="14" spans="1:3">
      <c r="A14" s="282">
        <v>7</v>
      </c>
      <c r="B14" s="298" t="s">
        <v>397</v>
      </c>
      <c r="C14" s="291"/>
    </row>
    <row r="15" spans="1:3">
      <c r="A15" s="283">
        <v>8</v>
      </c>
      <c r="B15" s="290" t="s">
        <v>398</v>
      </c>
      <c r="C15" s="291"/>
    </row>
    <row r="16" spans="1:3" ht="24">
      <c r="A16" s="282">
        <v>9</v>
      </c>
      <c r="B16" s="298" t="s">
        <v>399</v>
      </c>
      <c r="C16" s="291"/>
    </row>
    <row r="17" spans="1:3">
      <c r="A17" s="282">
        <v>10</v>
      </c>
      <c r="B17" s="298" t="s">
        <v>400</v>
      </c>
      <c r="C17" s="291"/>
    </row>
    <row r="18" spans="1:3">
      <c r="A18" s="284">
        <v>11</v>
      </c>
      <c r="B18" s="299" t="s">
        <v>401</v>
      </c>
      <c r="C18" s="293">
        <f>SUM(C10:C17)</f>
        <v>0</v>
      </c>
    </row>
    <row r="19" spans="1:3">
      <c r="A19" s="280"/>
      <c r="B19" s="280" t="s">
        <v>402</v>
      </c>
      <c r="C19" s="300"/>
    </row>
    <row r="20" spans="1:3">
      <c r="A20" s="282">
        <v>12</v>
      </c>
      <c r="B20" s="295" t="s">
        <v>403</v>
      </c>
      <c r="C20" s="291"/>
    </row>
    <row r="21" spans="1:3">
      <c r="A21" s="282">
        <v>13</v>
      </c>
      <c r="B21" s="295" t="s">
        <v>404</v>
      </c>
      <c r="C21" s="291"/>
    </row>
    <row r="22" spans="1:3">
      <c r="A22" s="282">
        <v>14</v>
      </c>
      <c r="B22" s="295" t="s">
        <v>405</v>
      </c>
      <c r="C22" s="291"/>
    </row>
    <row r="23" spans="1:3" ht="24">
      <c r="A23" s="282" t="s">
        <v>406</v>
      </c>
      <c r="B23" s="295" t="s">
        <v>407</v>
      </c>
      <c r="C23" s="291"/>
    </row>
    <row r="24" spans="1:3">
      <c r="A24" s="282">
        <v>15</v>
      </c>
      <c r="B24" s="295" t="s">
        <v>408</v>
      </c>
      <c r="C24" s="291"/>
    </row>
    <row r="25" spans="1:3">
      <c r="A25" s="282" t="s">
        <v>409</v>
      </c>
      <c r="B25" s="290" t="s">
        <v>410</v>
      </c>
      <c r="C25" s="291"/>
    </row>
    <row r="26" spans="1:3">
      <c r="A26" s="284">
        <v>16</v>
      </c>
      <c r="B26" s="299" t="s">
        <v>411</v>
      </c>
      <c r="C26" s="293">
        <f>SUM(C20:C25)</f>
        <v>0</v>
      </c>
    </row>
    <row r="27" spans="1:3">
      <c r="A27" s="280"/>
      <c r="B27" s="280" t="s">
        <v>412</v>
      </c>
      <c r="C27" s="294"/>
    </row>
    <row r="28" spans="1:3">
      <c r="A28" s="281">
        <v>17</v>
      </c>
      <c r="B28" s="290" t="s">
        <v>413</v>
      </c>
      <c r="C28" s="291"/>
    </row>
    <row r="29" spans="1:3">
      <c r="A29" s="281">
        <v>18</v>
      </c>
      <c r="B29" s="290" t="s">
        <v>414</v>
      </c>
      <c r="C29" s="291"/>
    </row>
    <row r="30" spans="1:3">
      <c r="A30" s="284">
        <v>19</v>
      </c>
      <c r="B30" s="299" t="s">
        <v>415</v>
      </c>
      <c r="C30" s="293">
        <f>C28+C29</f>
        <v>0</v>
      </c>
    </row>
    <row r="31" spans="1:3">
      <c r="A31" s="285"/>
      <c r="B31" s="280" t="s">
        <v>416</v>
      </c>
      <c r="C31" s="294"/>
    </row>
    <row r="32" spans="1:3">
      <c r="A32" s="281" t="s">
        <v>417</v>
      </c>
      <c r="B32" s="295" t="s">
        <v>418</v>
      </c>
      <c r="C32" s="301"/>
    </row>
    <row r="33" spans="1:3">
      <c r="A33" s="281" t="s">
        <v>419</v>
      </c>
      <c r="B33" s="296" t="s">
        <v>420</v>
      </c>
      <c r="C33" s="301"/>
    </row>
    <row r="34" spans="1:3">
      <c r="A34" s="280"/>
      <c r="B34" s="280" t="s">
        <v>421</v>
      </c>
      <c r="C34" s="294"/>
    </row>
    <row r="35" spans="1:3">
      <c r="A35" s="284">
        <v>20</v>
      </c>
      <c r="B35" s="299" t="s">
        <v>86</v>
      </c>
      <c r="C35" s="293">
        <f>'1. key ratios'!C9</f>
        <v>274151841.1730147</v>
      </c>
    </row>
    <row r="36" spans="1:3">
      <c r="A36" s="284">
        <v>21</v>
      </c>
      <c r="B36" s="299" t="s">
        <v>422</v>
      </c>
      <c r="C36" s="293">
        <f>C8+C18+C26+C30</f>
        <v>433101682.83391702</v>
      </c>
    </row>
    <row r="37" spans="1:3">
      <c r="A37" s="286"/>
      <c r="B37" s="286" t="s">
        <v>387</v>
      </c>
      <c r="C37" s="294"/>
    </row>
    <row r="38" spans="1:3">
      <c r="A38" s="284">
        <v>22</v>
      </c>
      <c r="B38" s="299" t="s">
        <v>387</v>
      </c>
      <c r="C38" s="629">
        <f>IFERROR(C35/C36,0)</f>
        <v>0.63299648105533834</v>
      </c>
    </row>
    <row r="39" spans="1:3">
      <c r="A39" s="286"/>
      <c r="B39" s="286" t="s">
        <v>423</v>
      </c>
      <c r="C39" s="294"/>
    </row>
    <row r="40" spans="1:3">
      <c r="A40" s="287" t="s">
        <v>424</v>
      </c>
      <c r="B40" s="295" t="s">
        <v>425</v>
      </c>
      <c r="C40" s="301"/>
    </row>
    <row r="41" spans="1:3">
      <c r="A41" s="288" t="s">
        <v>426</v>
      </c>
      <c r="B41" s="296" t="s">
        <v>427</v>
      </c>
      <c r="C41" s="301"/>
    </row>
    <row r="43" spans="1:3">
      <c r="B43" s="306"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70" zoomScaleNormal="70" workbookViewId="0">
      <pane xSplit="2" ySplit="6" topLeftCell="C7" activePane="bottomRight" state="frozen"/>
      <selection activeCell="B2" sqref="B2"/>
      <selection pane="topRight" activeCell="B2" sqref="B2"/>
      <selection pane="bottomLeft" activeCell="B2" sqref="B2"/>
      <selection pane="bottomRight" activeCell="G40" sqref="G40"/>
    </sheetView>
  </sheetViews>
  <sheetFormatPr defaultRowHeight="15"/>
  <cols>
    <col min="1" max="1" width="9.85546875" style="226" bestFit="1" customWidth="1"/>
    <col min="2" max="2" width="82.7109375" style="23" customWidth="1"/>
    <col min="3" max="7" width="17.5703125" style="226" customWidth="1"/>
  </cols>
  <sheetData>
    <row r="1" spans="1:7">
      <c r="A1" s="226" t="s">
        <v>108</v>
      </c>
      <c r="B1" s="226" t="str">
        <f>Info!C2</f>
        <v>სს "ვითიბი ბანკი ჯორჯია"</v>
      </c>
    </row>
    <row r="2" spans="1:7">
      <c r="A2" s="226" t="s">
        <v>109</v>
      </c>
      <c r="B2" s="739">
        <f>Info!D2</f>
        <v>45838</v>
      </c>
    </row>
    <row r="3" spans="1:7">
      <c r="B3" s="335"/>
    </row>
    <row r="4" spans="1:7" ht="15.75" thickBot="1">
      <c r="A4" s="226" t="s">
        <v>488</v>
      </c>
      <c r="B4" s="336" t="s">
        <v>453</v>
      </c>
    </row>
    <row r="5" spans="1:7">
      <c r="A5" s="337"/>
      <c r="B5" s="338"/>
      <c r="C5" s="861" t="s">
        <v>454</v>
      </c>
      <c r="D5" s="861"/>
      <c r="E5" s="861"/>
      <c r="F5" s="861"/>
      <c r="G5" s="862" t="s">
        <v>455</v>
      </c>
    </row>
    <row r="6" spans="1:7">
      <c r="A6" s="339"/>
      <c r="B6" s="340"/>
      <c r="C6" s="341" t="s">
        <v>456</v>
      </c>
      <c r="D6" s="342" t="s">
        <v>457</v>
      </c>
      <c r="E6" s="342" t="s">
        <v>458</v>
      </c>
      <c r="F6" s="342" t="s">
        <v>459</v>
      </c>
      <c r="G6" s="863"/>
    </row>
    <row r="7" spans="1:7">
      <c r="A7" s="343"/>
      <c r="B7" s="344" t="s">
        <v>460</v>
      </c>
      <c r="C7" s="345"/>
      <c r="D7" s="345"/>
      <c r="E7" s="345"/>
      <c r="F7" s="345"/>
      <c r="G7" s="346"/>
    </row>
    <row r="8" spans="1:7">
      <c r="A8" s="347">
        <v>1</v>
      </c>
      <c r="B8" s="348" t="s">
        <v>461</v>
      </c>
      <c r="C8" s="777">
        <v>274151841.1730147</v>
      </c>
      <c r="D8" s="777">
        <v>0</v>
      </c>
      <c r="E8" s="777">
        <v>0</v>
      </c>
      <c r="F8" s="777">
        <v>127129822.8883</v>
      </c>
      <c r="G8" s="778">
        <v>401281664.0613147</v>
      </c>
    </row>
    <row r="9" spans="1:7">
      <c r="A9" s="347">
        <v>2</v>
      </c>
      <c r="B9" s="351" t="s">
        <v>85</v>
      </c>
      <c r="C9" s="777">
        <v>274151841.1730147</v>
      </c>
      <c r="D9" s="777"/>
      <c r="E9" s="777"/>
      <c r="F9" s="777">
        <v>59592133.804120004</v>
      </c>
      <c r="G9" s="778">
        <v>333743974.9771347</v>
      </c>
    </row>
    <row r="10" spans="1:7">
      <c r="A10" s="347">
        <v>3</v>
      </c>
      <c r="B10" s="351" t="s">
        <v>462</v>
      </c>
      <c r="C10" s="352"/>
      <c r="D10" s="352"/>
      <c r="E10" s="352"/>
      <c r="F10" s="777">
        <v>67537689.084179997</v>
      </c>
      <c r="G10" s="778">
        <v>67537689.084179997</v>
      </c>
    </row>
    <row r="11" spans="1:7" ht="26.25">
      <c r="A11" s="347">
        <v>4</v>
      </c>
      <c r="B11" s="348" t="s">
        <v>463</v>
      </c>
      <c r="C11" s="777">
        <v>3435768.41</v>
      </c>
      <c r="D11" s="777">
        <v>0</v>
      </c>
      <c r="E11" s="349">
        <v>0</v>
      </c>
      <c r="F11" s="777">
        <v>0</v>
      </c>
      <c r="G11" s="778">
        <v>3263922.6370000001</v>
      </c>
    </row>
    <row r="12" spans="1:7">
      <c r="A12" s="347">
        <v>5</v>
      </c>
      <c r="B12" s="351" t="s">
        <v>464</v>
      </c>
      <c r="C12" s="777">
        <v>3435640.96</v>
      </c>
      <c r="D12" s="779">
        <v>0</v>
      </c>
      <c r="E12" s="349">
        <v>0</v>
      </c>
      <c r="F12" s="349">
        <v>0</v>
      </c>
      <c r="G12" s="778">
        <v>3263858.912</v>
      </c>
    </row>
    <row r="13" spans="1:7">
      <c r="A13" s="347">
        <v>6</v>
      </c>
      <c r="B13" s="351" t="s">
        <v>465</v>
      </c>
      <c r="C13" s="777">
        <v>127.45</v>
      </c>
      <c r="D13" s="779">
        <v>0</v>
      </c>
      <c r="E13" s="777">
        <v>0</v>
      </c>
      <c r="F13" s="777">
        <v>0</v>
      </c>
      <c r="G13" s="778">
        <v>63.725000000000001</v>
      </c>
    </row>
    <row r="14" spans="1:7">
      <c r="A14" s="347">
        <v>7</v>
      </c>
      <c r="B14" s="348" t="s">
        <v>466</v>
      </c>
      <c r="C14" s="777">
        <v>9176749.668300001</v>
      </c>
      <c r="D14" s="777">
        <v>57831.052000000003</v>
      </c>
      <c r="E14" s="777">
        <v>10000</v>
      </c>
      <c r="F14" s="777">
        <v>0</v>
      </c>
      <c r="G14" s="778">
        <v>4429956.790000001</v>
      </c>
    </row>
    <row r="15" spans="1:7" ht="51.75">
      <c r="A15" s="347">
        <v>8</v>
      </c>
      <c r="B15" s="351" t="s">
        <v>467</v>
      </c>
      <c r="C15" s="777">
        <v>8836260.7000000011</v>
      </c>
      <c r="D15" s="779">
        <v>13652.88</v>
      </c>
      <c r="E15" s="777">
        <v>10000</v>
      </c>
      <c r="F15" s="777">
        <v>0</v>
      </c>
      <c r="G15" s="778">
        <v>4429956.790000001</v>
      </c>
    </row>
    <row r="16" spans="1:7" ht="26.25">
      <c r="A16" s="347">
        <v>9</v>
      </c>
      <c r="B16" s="351" t="s">
        <v>468</v>
      </c>
      <c r="C16" s="777">
        <v>340488.96830000001</v>
      </c>
      <c r="D16" s="779">
        <v>44178.172000000006</v>
      </c>
      <c r="E16" s="777">
        <v>0</v>
      </c>
      <c r="F16" s="777">
        <v>0</v>
      </c>
      <c r="G16" s="778">
        <v>0</v>
      </c>
    </row>
    <row r="17" spans="1:7">
      <c r="A17" s="347">
        <v>10</v>
      </c>
      <c r="B17" s="348" t="s">
        <v>469</v>
      </c>
      <c r="C17" s="349"/>
      <c r="D17" s="353"/>
      <c r="E17" s="349"/>
      <c r="F17" s="349"/>
      <c r="G17" s="350">
        <v>0</v>
      </c>
    </row>
    <row r="18" spans="1:7">
      <c r="A18" s="347">
        <v>11</v>
      </c>
      <c r="B18" s="348" t="s">
        <v>89</v>
      </c>
      <c r="C18" s="777">
        <v>17984675.236699998</v>
      </c>
      <c r="D18" s="779">
        <v>768675.84340000001</v>
      </c>
      <c r="E18" s="777">
        <v>385933.74129999999</v>
      </c>
      <c r="F18" s="777">
        <v>386.5514</v>
      </c>
      <c r="G18" s="350">
        <v>0</v>
      </c>
    </row>
    <row r="19" spans="1:7">
      <c r="A19" s="347">
        <v>12</v>
      </c>
      <c r="B19" s="351" t="s">
        <v>470</v>
      </c>
      <c r="C19" s="352"/>
      <c r="D19" s="353">
        <v>0</v>
      </c>
      <c r="E19" s="349">
        <v>0</v>
      </c>
      <c r="F19" s="349">
        <v>0</v>
      </c>
      <c r="G19" s="350">
        <v>0</v>
      </c>
    </row>
    <row r="20" spans="1:7" ht="26.25">
      <c r="A20" s="347">
        <v>13</v>
      </c>
      <c r="B20" s="351" t="s">
        <v>471</v>
      </c>
      <c r="C20" s="777">
        <v>17984675.236699998</v>
      </c>
      <c r="D20" s="777">
        <v>768675.84340000001</v>
      </c>
      <c r="E20" s="777">
        <v>385933.74129999999</v>
      </c>
      <c r="F20" s="777">
        <v>386.5514</v>
      </c>
      <c r="G20" s="350">
        <v>0</v>
      </c>
    </row>
    <row r="21" spans="1:7">
      <c r="A21" s="354">
        <v>14</v>
      </c>
      <c r="B21" s="355" t="s">
        <v>472</v>
      </c>
      <c r="C21" s="352"/>
      <c r="D21" s="352"/>
      <c r="E21" s="352"/>
      <c r="F21" s="352"/>
      <c r="G21" s="356">
        <v>408975543.48831475</v>
      </c>
    </row>
    <row r="22" spans="1:7">
      <c r="A22" s="357"/>
      <c r="B22" s="373" t="s">
        <v>473</v>
      </c>
      <c r="C22" s="358"/>
      <c r="D22" s="359"/>
      <c r="E22" s="358"/>
      <c r="F22" s="358"/>
      <c r="G22" s="360"/>
    </row>
    <row r="23" spans="1:7">
      <c r="A23" s="347">
        <v>15</v>
      </c>
      <c r="B23" s="348" t="s">
        <v>322</v>
      </c>
      <c r="C23" s="777">
        <v>189476214.8488</v>
      </c>
      <c r="D23" s="779">
        <v>0</v>
      </c>
      <c r="E23" s="777">
        <v>0</v>
      </c>
      <c r="F23" s="777">
        <v>0</v>
      </c>
      <c r="G23" s="350">
        <v>0</v>
      </c>
    </row>
    <row r="24" spans="1:7">
      <c r="A24" s="347">
        <v>16</v>
      </c>
      <c r="B24" s="348" t="s">
        <v>474</v>
      </c>
      <c r="C24" s="777">
        <v>11381.369754000001</v>
      </c>
      <c r="D24" s="779">
        <v>18806131.605763</v>
      </c>
      <c r="E24" s="777">
        <v>2662606.244020002</v>
      </c>
      <c r="F24" s="777">
        <v>42043333.498457015</v>
      </c>
      <c r="G24" s="350">
        <v>45700758.241570227</v>
      </c>
    </row>
    <row r="25" spans="1:7" ht="26.25">
      <c r="A25" s="347">
        <v>17</v>
      </c>
      <c r="B25" s="351" t="s">
        <v>475</v>
      </c>
      <c r="C25" s="349">
        <v>0</v>
      </c>
      <c r="D25" s="353">
        <v>0</v>
      </c>
      <c r="E25" s="349">
        <v>0</v>
      </c>
      <c r="F25" s="349">
        <v>0</v>
      </c>
      <c r="G25" s="350">
        <v>0</v>
      </c>
    </row>
    <row r="26" spans="1:7" ht="39">
      <c r="A26" s="347">
        <v>18</v>
      </c>
      <c r="B26" s="351" t="s">
        <v>476</v>
      </c>
      <c r="C26" s="777">
        <v>0</v>
      </c>
      <c r="D26" s="779">
        <v>115890.2694</v>
      </c>
      <c r="E26" s="777">
        <v>0</v>
      </c>
      <c r="F26" s="777">
        <v>343475.31955399999</v>
      </c>
      <c r="G26" s="778">
        <v>360858.859964</v>
      </c>
    </row>
    <row r="27" spans="1:7">
      <c r="A27" s="347">
        <v>19</v>
      </c>
      <c r="B27" s="351" t="s">
        <v>477</v>
      </c>
      <c r="C27" s="777">
        <v>11381.369754000001</v>
      </c>
      <c r="D27" s="779">
        <v>18506774.465834998</v>
      </c>
      <c r="E27" s="777">
        <v>2465573.7273850017</v>
      </c>
      <c r="F27" s="777">
        <v>37764385.45125401</v>
      </c>
      <c r="G27" s="778">
        <v>42591592.415052883</v>
      </c>
    </row>
    <row r="28" spans="1:7">
      <c r="A28" s="347">
        <v>20</v>
      </c>
      <c r="B28" s="362" t="s">
        <v>478</v>
      </c>
      <c r="C28" s="777">
        <v>0</v>
      </c>
      <c r="D28" s="779">
        <v>0</v>
      </c>
      <c r="E28" s="777">
        <v>0</v>
      </c>
      <c r="F28" s="777">
        <v>0</v>
      </c>
      <c r="G28" s="778">
        <v>0</v>
      </c>
    </row>
    <row r="29" spans="1:7">
      <c r="A29" s="347">
        <v>21</v>
      </c>
      <c r="B29" s="351" t="s">
        <v>479</v>
      </c>
      <c r="C29" s="777">
        <v>0</v>
      </c>
      <c r="D29" s="779">
        <v>183466.87052799991</v>
      </c>
      <c r="E29" s="777">
        <v>197032.51663500001</v>
      </c>
      <c r="F29" s="777">
        <v>3935472.7276489995</v>
      </c>
      <c r="G29" s="778">
        <v>2748306.9665533486</v>
      </c>
    </row>
    <row r="30" spans="1:7">
      <c r="A30" s="347">
        <v>22</v>
      </c>
      <c r="B30" s="362" t="s">
        <v>478</v>
      </c>
      <c r="C30" s="777">
        <v>0</v>
      </c>
      <c r="D30" s="779">
        <v>183466.87052799991</v>
      </c>
      <c r="E30" s="777">
        <v>197032.51663500001</v>
      </c>
      <c r="F30" s="777">
        <v>3935472.7276489995</v>
      </c>
      <c r="G30" s="778">
        <v>2748306.9665533486</v>
      </c>
    </row>
    <row r="31" spans="1:7" ht="26.25">
      <c r="A31" s="347">
        <v>23</v>
      </c>
      <c r="B31" s="351" t="s">
        <v>480</v>
      </c>
      <c r="C31" s="777">
        <v>0</v>
      </c>
      <c r="D31" s="779">
        <v>0</v>
      </c>
      <c r="E31" s="777">
        <v>0</v>
      </c>
      <c r="F31" s="777">
        <v>0</v>
      </c>
      <c r="G31" s="778">
        <v>0</v>
      </c>
    </row>
    <row r="32" spans="1:7">
      <c r="A32" s="347">
        <v>24</v>
      </c>
      <c r="B32" s="348" t="s">
        <v>481</v>
      </c>
      <c r="C32" s="777">
        <v>0</v>
      </c>
      <c r="D32" s="779">
        <v>0</v>
      </c>
      <c r="E32" s="777">
        <v>0</v>
      </c>
      <c r="F32" s="777">
        <v>0</v>
      </c>
      <c r="G32" s="778">
        <v>0</v>
      </c>
    </row>
    <row r="33" spans="1:7">
      <c r="A33" s="347">
        <v>25</v>
      </c>
      <c r="B33" s="348" t="s">
        <v>99</v>
      </c>
      <c r="C33" s="777">
        <v>186638215.27310002</v>
      </c>
      <c r="D33" s="777">
        <v>5663077.5499999998</v>
      </c>
      <c r="E33" s="777">
        <v>219437.3</v>
      </c>
      <c r="F33" s="777">
        <v>229.45</v>
      </c>
      <c r="G33" s="350">
        <v>189579702.1480999</v>
      </c>
    </row>
    <row r="34" spans="1:7">
      <c r="A34" s="347">
        <v>26</v>
      </c>
      <c r="B34" s="351" t="s">
        <v>482</v>
      </c>
      <c r="C34" s="352"/>
      <c r="D34" s="353">
        <v>0</v>
      </c>
      <c r="E34" s="349">
        <v>0</v>
      </c>
      <c r="F34" s="349">
        <v>0</v>
      </c>
      <c r="G34" s="350">
        <v>0</v>
      </c>
    </row>
    <row r="35" spans="1:7">
      <c r="A35" s="347">
        <v>27</v>
      </c>
      <c r="B35" s="351" t="s">
        <v>483</v>
      </c>
      <c r="C35" s="777">
        <v>186638215.27310002</v>
      </c>
      <c r="D35" s="779">
        <v>5663077.5499999998</v>
      </c>
      <c r="E35" s="777">
        <v>219437.3</v>
      </c>
      <c r="F35" s="777">
        <v>229.45</v>
      </c>
      <c r="G35" s="778">
        <v>189579702.1480999</v>
      </c>
    </row>
    <row r="36" spans="1:7">
      <c r="A36" s="347">
        <v>28</v>
      </c>
      <c r="B36" s="348" t="s">
        <v>484</v>
      </c>
      <c r="C36" s="777">
        <v>0</v>
      </c>
      <c r="D36" s="779">
        <v>0</v>
      </c>
      <c r="E36" s="777">
        <v>0</v>
      </c>
      <c r="F36" s="777">
        <v>200000</v>
      </c>
      <c r="G36" s="778">
        <v>30000</v>
      </c>
    </row>
    <row r="37" spans="1:7">
      <c r="A37" s="354">
        <v>29</v>
      </c>
      <c r="B37" s="355" t="s">
        <v>485</v>
      </c>
      <c r="C37" s="352"/>
      <c r="D37" s="352"/>
      <c r="E37" s="352"/>
      <c r="F37" s="352"/>
      <c r="G37" s="356">
        <v>235310460.38967013</v>
      </c>
    </row>
    <row r="38" spans="1:7">
      <c r="A38" s="343"/>
      <c r="B38" s="363"/>
      <c r="C38" s="364"/>
      <c r="D38" s="364"/>
      <c r="E38" s="364"/>
      <c r="F38" s="364"/>
      <c r="G38" s="365"/>
    </row>
    <row r="39" spans="1:7" ht="15.75" thickBot="1">
      <c r="A39" s="366">
        <v>30</v>
      </c>
      <c r="B39" s="367" t="s">
        <v>453</v>
      </c>
      <c r="C39" s="235"/>
      <c r="D39" s="217"/>
      <c r="E39" s="217"/>
      <c r="F39" s="368"/>
      <c r="G39" s="369">
        <f>IFERROR(G21/G37,0)</f>
        <v>1.738025342396841</v>
      </c>
    </row>
    <row r="40" spans="1:7">
      <c r="G40" s="800">
        <f>G39-'1. key ratios'!C48</f>
        <v>-1.4772094658610513E-10</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71"/>
  <sheetViews>
    <sheetView zoomScale="70" zoomScaleNormal="70" workbookViewId="0">
      <pane xSplit="1" ySplit="5" topLeftCell="B6" activePane="bottomRight" state="frozen"/>
      <selection pane="topRight" activeCell="B1" sqref="B1"/>
      <selection pane="bottomLeft" activeCell="A6" sqref="A6"/>
      <selection pane="bottomRight" activeCell="B1" sqref="B1"/>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8" width="6.7109375" customWidth="1"/>
    <col min="9" max="10" width="12.28515625" hidden="1" customWidth="1"/>
    <col min="11" max="11" width="6.7109375" customWidth="1"/>
  </cols>
  <sheetData>
    <row r="1" spans="1:11">
      <c r="A1" s="17" t="s">
        <v>108</v>
      </c>
      <c r="B1" s="305" t="str">
        <f>Info!C2</f>
        <v>სს "ვითიბი ბანკი ჯორჯია"</v>
      </c>
    </row>
    <row r="2" spans="1:11">
      <c r="A2" s="17" t="s">
        <v>109</v>
      </c>
      <c r="B2" s="739">
        <f>Info!D2</f>
        <v>45838</v>
      </c>
      <c r="C2" s="29"/>
      <c r="D2" s="18"/>
      <c r="E2" s="18"/>
      <c r="F2" s="18"/>
      <c r="G2" s="18"/>
      <c r="H2" s="1"/>
    </row>
    <row r="3" spans="1:11" ht="16.5" thickBot="1">
      <c r="A3" s="17"/>
      <c r="C3" s="29"/>
      <c r="D3" s="18"/>
      <c r="E3" s="18"/>
      <c r="F3" s="18"/>
      <c r="G3" s="18"/>
      <c r="H3" s="1"/>
    </row>
    <row r="4" spans="1:11" ht="69" customHeight="1" thickBot="1">
      <c r="A4" s="39" t="s">
        <v>252</v>
      </c>
      <c r="B4" s="150" t="s">
        <v>139</v>
      </c>
      <c r="C4" s="151"/>
      <c r="D4" s="805" t="s">
        <v>936</v>
      </c>
      <c r="E4" s="806"/>
      <c r="F4" s="806"/>
      <c r="G4" s="807"/>
      <c r="H4" s="1"/>
      <c r="J4" s="780"/>
      <c r="K4" s="453"/>
    </row>
    <row r="5" spans="1:11" ht="15">
      <c r="A5" s="204" t="s">
        <v>25</v>
      </c>
      <c r="B5" s="205"/>
      <c r="C5" s="325" t="str">
        <f>INT((MONTH($B$2))/3)&amp;"Q"&amp;"-"&amp;YEAR($B$2)</f>
        <v>2Q-2025</v>
      </c>
      <c r="D5" s="325" t="str">
        <f>IF(INT(MONTH($B$2))=3, "4"&amp;"Q"&amp;"-"&amp;YEAR($B$2)-1, IF(INT(MONTH($B$2))=6, "1"&amp;"Q"&amp;"-"&amp;YEAR($B$2), IF(INT(MONTH($B$2))=9, "2"&amp;"Q"&amp;"-"&amp;YEAR($B$2),IF(INT(MONTH($B$2))=12, "3"&amp;"Q"&amp;"-"&amp;YEAR($B$2), 0))))</f>
        <v>1Q-2025</v>
      </c>
      <c r="E5" s="325" t="str">
        <f>IF(INT(MONTH($B$2))=3, "3"&amp;"Q"&amp;"-"&amp;YEAR($B$2)-1, IF(INT(MONTH($B$2))=6, "4"&amp;"Q"&amp;"-"&amp;YEAR($B$2)-1, IF(INT(MONTH($B$2))=9, "1"&amp;"Q"&amp;"-"&amp;YEAR($B$2),IF(INT(MONTH($B$2))=12, "2"&amp;"Q"&amp;"-"&amp;YEAR($B$2), 0))))</f>
        <v>4Q-2024</v>
      </c>
      <c r="F5" s="325" t="str">
        <f>IF(INT(MONTH($B$2))=3, "2"&amp;"Q"&amp;"-"&amp;YEAR($B$2)-1, IF(INT(MONTH($B$2))=6, "3"&amp;"Q"&amp;"-"&amp;YEAR($B$2)-1, IF(INT(MONTH($B$2))=9, "4"&amp;"Q"&amp;"-"&amp;YEAR($B$2)-1,IF(INT(MONTH($B$2))=12, "1"&amp;"Q"&amp;"-"&amp;YEAR($B$2), 0))))</f>
        <v>3Q-2024</v>
      </c>
      <c r="G5" s="326" t="str">
        <f>IF(INT(MONTH($B$2))=3, "1"&amp;"Q"&amp;"-"&amp;YEAR($B$2)-1, IF(INT(MONTH($B$2))=6, "2"&amp;"Q"&amp;"-"&amp;YEAR($B$2)-1, IF(INT(MONTH($B$2))=9, "3"&amp;"Q"&amp;"-"&amp;YEAR($B$2)-1,IF(INT(MONTH($B$2))=12, "4"&amp;"Q"&amp;"-"&amp;YEAR($B$2)-1, 0))))</f>
        <v>2Q-2024</v>
      </c>
      <c r="I5" s="613" t="str">
        <f>D5</f>
        <v>1Q-2025</v>
      </c>
      <c r="J5" s="325" t="str">
        <f t="shared" ref="J5" si="0">E5</f>
        <v>4Q-2024</v>
      </c>
    </row>
    <row r="6" spans="1:11" ht="15">
      <c r="A6" s="327"/>
      <c r="B6" s="328" t="s">
        <v>106</v>
      </c>
      <c r="C6" s="796"/>
      <c r="D6" s="796"/>
      <c r="E6" s="796"/>
      <c r="F6" s="796"/>
      <c r="G6" s="797"/>
      <c r="I6" s="614"/>
      <c r="J6" s="206"/>
    </row>
    <row r="7" spans="1:11" ht="15">
      <c r="A7" s="327"/>
      <c r="B7" s="329" t="s">
        <v>110</v>
      </c>
      <c r="C7" s="796"/>
      <c r="D7" s="796"/>
      <c r="E7" s="796"/>
      <c r="F7" s="796"/>
      <c r="G7" s="797"/>
      <c r="I7" s="614"/>
      <c r="J7" s="206"/>
    </row>
    <row r="8" spans="1:11" ht="15">
      <c r="A8" s="310">
        <v>1</v>
      </c>
      <c r="B8" s="311" t="s">
        <v>22</v>
      </c>
      <c r="C8" s="685">
        <v>215316541.1730147</v>
      </c>
      <c r="D8" s="685">
        <v>227571035.38426289</v>
      </c>
      <c r="E8" s="685">
        <v>273905730.98415458</v>
      </c>
      <c r="F8" s="685">
        <v>261844574.34</v>
      </c>
      <c r="G8" s="685">
        <v>247437189.92262694</v>
      </c>
      <c r="H8" s="676"/>
      <c r="I8" s="685"/>
      <c r="J8" s="685"/>
    </row>
    <row r="9" spans="1:11" ht="15">
      <c r="A9" s="310">
        <v>2</v>
      </c>
      <c r="B9" s="311" t="s">
        <v>86</v>
      </c>
      <c r="C9" s="685">
        <v>274151841.1730147</v>
      </c>
      <c r="D9" s="685">
        <v>283625135.38426292</v>
      </c>
      <c r="E9" s="685">
        <v>317094230.98415458</v>
      </c>
      <c r="F9" s="685">
        <v>311822874.34000003</v>
      </c>
      <c r="G9" s="685">
        <v>303591589.92262697</v>
      </c>
      <c r="H9" s="676"/>
      <c r="I9" s="685"/>
      <c r="J9" s="685"/>
    </row>
    <row r="10" spans="1:11" ht="15">
      <c r="A10" s="310">
        <v>3</v>
      </c>
      <c r="B10" s="311" t="s">
        <v>85</v>
      </c>
      <c r="C10" s="685">
        <v>333743974.9771347</v>
      </c>
      <c r="D10" s="685">
        <v>339314192.98426294</v>
      </c>
      <c r="E10" s="685">
        <v>359173851.78691459</v>
      </c>
      <c r="F10" s="685">
        <v>372799961.66676003</v>
      </c>
      <c r="G10" s="685">
        <v>377369223.82524699</v>
      </c>
      <c r="H10" s="676"/>
      <c r="I10" s="685"/>
      <c r="J10" s="685"/>
    </row>
    <row r="11" spans="1:11" ht="15">
      <c r="A11" s="310">
        <v>4</v>
      </c>
      <c r="B11" s="311" t="s">
        <v>445</v>
      </c>
      <c r="C11" s="685">
        <v>118031628.88576123</v>
      </c>
      <c r="D11" s="685">
        <v>120682713.26498392</v>
      </c>
      <c r="E11" s="685">
        <v>123009203.22464246</v>
      </c>
      <c r="F11" s="685">
        <v>126379579.22092749</v>
      </c>
      <c r="G11" s="685">
        <v>127023445.01725176</v>
      </c>
      <c r="H11" s="676"/>
      <c r="I11" s="685"/>
      <c r="J11" s="685"/>
    </row>
    <row r="12" spans="1:11" ht="15">
      <c r="A12" s="310">
        <v>5</v>
      </c>
      <c r="B12" s="311" t="s">
        <v>446</v>
      </c>
      <c r="C12" s="685">
        <v>133079542.9835466</v>
      </c>
      <c r="D12" s="685">
        <v>136469631.6243096</v>
      </c>
      <c r="E12" s="685">
        <v>139125474.54113606</v>
      </c>
      <c r="F12" s="685">
        <v>143758813.82397807</v>
      </c>
      <c r="G12" s="685">
        <v>144772864.26428571</v>
      </c>
      <c r="H12" s="676"/>
      <c r="I12" s="685"/>
      <c r="J12" s="685"/>
    </row>
    <row r="13" spans="1:11" ht="15">
      <c r="A13" s="310">
        <v>6</v>
      </c>
      <c r="B13" s="311" t="s">
        <v>447</v>
      </c>
      <c r="C13" s="685">
        <v>153013486.9270075</v>
      </c>
      <c r="D13" s="685">
        <v>157381095.71818882</v>
      </c>
      <c r="E13" s="685">
        <v>160472755.19855791</v>
      </c>
      <c r="F13" s="685">
        <v>166780075.28750151</v>
      </c>
      <c r="G13" s="685">
        <v>168284008.10138208</v>
      </c>
      <c r="H13" s="676"/>
      <c r="I13" s="685"/>
      <c r="J13" s="685"/>
    </row>
    <row r="14" spans="1:11" ht="15">
      <c r="A14" s="327"/>
      <c r="B14" s="328" t="s">
        <v>449</v>
      </c>
      <c r="C14" s="679"/>
      <c r="D14" s="679"/>
      <c r="E14" s="679"/>
      <c r="F14" s="679"/>
      <c r="G14" s="679"/>
      <c r="H14" s="676"/>
      <c r="I14" s="679"/>
      <c r="J14" s="679"/>
    </row>
    <row r="15" spans="1:11" ht="22.35" customHeight="1">
      <c r="A15" s="310">
        <v>7</v>
      </c>
      <c r="B15" s="311" t="s">
        <v>448</v>
      </c>
      <c r="C15" s="686">
        <v>509416496.22447902</v>
      </c>
      <c r="D15" s="686">
        <v>528971760.11256492</v>
      </c>
      <c r="E15" s="686">
        <v>538309915.73493481</v>
      </c>
      <c r="F15" s="686">
        <v>584620546.1363045</v>
      </c>
      <c r="G15" s="686">
        <v>595250345.79651475</v>
      </c>
      <c r="H15" s="676"/>
      <c r="I15" s="686"/>
      <c r="J15" s="686"/>
    </row>
    <row r="16" spans="1:11" ht="15">
      <c r="A16" s="327"/>
      <c r="B16" s="328" t="s">
        <v>452</v>
      </c>
      <c r="C16" s="679"/>
      <c r="D16" s="679"/>
      <c r="E16" s="679"/>
      <c r="F16" s="679"/>
      <c r="G16" s="679"/>
      <c r="H16" s="676"/>
      <c r="I16" s="679"/>
      <c r="J16" s="679"/>
    </row>
    <row r="17" spans="1:10" s="3" customFormat="1" ht="15">
      <c r="A17" s="310"/>
      <c r="B17" s="329" t="s">
        <v>435</v>
      </c>
      <c r="C17" s="679"/>
      <c r="D17" s="679"/>
      <c r="E17" s="679"/>
      <c r="F17" s="679"/>
      <c r="G17" s="679"/>
      <c r="H17" s="677"/>
      <c r="I17" s="679"/>
      <c r="J17" s="679"/>
    </row>
    <row r="18" spans="1:10" ht="15">
      <c r="A18" s="309">
        <v>8</v>
      </c>
      <c r="B18" s="330" t="s">
        <v>443</v>
      </c>
      <c r="C18" s="687">
        <v>0.42267288705572953</v>
      </c>
      <c r="D18" s="687">
        <v>0.43021395950482477</v>
      </c>
      <c r="E18" s="687">
        <v>0.50882534944614777</v>
      </c>
      <c r="F18" s="687">
        <v>0.48641974945327393</v>
      </c>
      <c r="G18" s="687">
        <v>0.45965564201954184</v>
      </c>
      <c r="H18" s="676"/>
      <c r="I18" s="687"/>
      <c r="J18" s="687"/>
    </row>
    <row r="19" spans="1:10" ht="15" customHeight="1">
      <c r="A19" s="309">
        <v>9</v>
      </c>
      <c r="B19" s="330" t="s">
        <v>442</v>
      </c>
      <c r="C19" s="687">
        <v>0.53816836165471793</v>
      </c>
      <c r="D19" s="687">
        <v>0.53618199830536817</v>
      </c>
      <c r="E19" s="687">
        <v>0.58905515524683849</v>
      </c>
      <c r="F19" s="687">
        <v>0.57926273550855867</v>
      </c>
      <c r="G19" s="687">
        <v>0.56397175873705485</v>
      </c>
      <c r="H19" s="676"/>
      <c r="I19" s="687"/>
      <c r="J19" s="687"/>
    </row>
    <row r="20" spans="1:10" ht="15">
      <c r="A20" s="309">
        <v>10</v>
      </c>
      <c r="B20" s="330" t="s">
        <v>444</v>
      </c>
      <c r="C20" s="687">
        <v>0.65514952391739467</v>
      </c>
      <c r="D20" s="687">
        <v>0.64145993901840248</v>
      </c>
      <c r="E20" s="687">
        <v>0.66722503392222987</v>
      </c>
      <c r="F20" s="687">
        <v>0.69253779425145812</v>
      </c>
      <c r="G20" s="687">
        <v>0.7010259569713454</v>
      </c>
      <c r="H20" s="676"/>
      <c r="I20" s="687"/>
      <c r="J20" s="687"/>
    </row>
    <row r="21" spans="1:10" ht="15">
      <c r="A21" s="309">
        <v>11</v>
      </c>
      <c r="B21" s="311" t="s">
        <v>445</v>
      </c>
      <c r="C21" s="687">
        <v>0.2316996598275638</v>
      </c>
      <c r="D21" s="687">
        <v>0.22814585269977872</v>
      </c>
      <c r="E21" s="687">
        <v>0.22851000813667438</v>
      </c>
      <c r="F21" s="687">
        <v>0.23477104085735831</v>
      </c>
      <c r="G21" s="687">
        <v>0.23596712842235371</v>
      </c>
      <c r="H21" s="676"/>
      <c r="I21" s="687"/>
      <c r="J21" s="687"/>
    </row>
    <row r="22" spans="1:10" ht="15">
      <c r="A22" s="309">
        <v>12</v>
      </c>
      <c r="B22" s="311" t="s">
        <v>446</v>
      </c>
      <c r="C22" s="687">
        <v>0.26123917063907542</v>
      </c>
      <c r="D22" s="687">
        <v>0.25799039176546767</v>
      </c>
      <c r="E22" s="687">
        <v>0.25844865657210336</v>
      </c>
      <c r="F22" s="687">
        <v>0.26705585318395897</v>
      </c>
      <c r="G22" s="687">
        <v>0.26893962015660183</v>
      </c>
      <c r="H22" s="676"/>
      <c r="I22" s="687"/>
      <c r="J22" s="687"/>
    </row>
    <row r="23" spans="1:10" ht="15">
      <c r="A23" s="309">
        <v>13</v>
      </c>
      <c r="B23" s="311" t="s">
        <v>447</v>
      </c>
      <c r="C23" s="687">
        <v>0.30037010591738023</v>
      </c>
      <c r="D23" s="687">
        <v>0.29752268000979526</v>
      </c>
      <c r="E23" s="687">
        <v>0.29810477293450993</v>
      </c>
      <c r="F23" s="687">
        <v>0.30982166668767896</v>
      </c>
      <c r="G23" s="687">
        <v>0.31261547146429597</v>
      </c>
      <c r="H23" s="676"/>
      <c r="I23" s="687"/>
      <c r="J23" s="687"/>
    </row>
    <row r="24" spans="1:10" ht="15">
      <c r="A24" s="327"/>
      <c r="B24" s="328" t="s">
        <v>6</v>
      </c>
      <c r="C24" s="681"/>
      <c r="D24" s="681"/>
      <c r="E24" s="681"/>
      <c r="F24" s="681"/>
      <c r="G24" s="681"/>
      <c r="H24" s="676"/>
      <c r="I24" s="681"/>
      <c r="J24" s="681"/>
    </row>
    <row r="25" spans="1:10" ht="15" customHeight="1">
      <c r="A25" s="331">
        <v>14</v>
      </c>
      <c r="B25" s="332" t="s">
        <v>7</v>
      </c>
      <c r="C25" s="688">
        <v>3.2835555902460178E-2</v>
      </c>
      <c r="D25" s="688">
        <v>3.1603000078961226E-2</v>
      </c>
      <c r="E25" s="688">
        <v>3.6875423555608293E-2</v>
      </c>
      <c r="F25" s="688">
        <v>3.7653832321756439E-2</v>
      </c>
      <c r="G25" s="688">
        <v>3.8195373702473369E-2</v>
      </c>
      <c r="H25" s="676"/>
      <c r="I25" s="688"/>
      <c r="J25" s="688"/>
    </row>
    <row r="26" spans="1:10" ht="15">
      <c r="A26" s="331">
        <v>15</v>
      </c>
      <c r="B26" s="332" t="s">
        <v>8</v>
      </c>
      <c r="C26" s="688">
        <v>2.2341451596138442E-2</v>
      </c>
      <c r="D26" s="688">
        <v>2.1355678673267414E-2</v>
      </c>
      <c r="E26" s="688">
        <v>2.0305401662221289E-2</v>
      </c>
      <c r="F26" s="688">
        <v>2.0960224051435192E-2</v>
      </c>
      <c r="G26" s="688">
        <v>2.0980598725081227E-2</v>
      </c>
      <c r="H26" s="676"/>
      <c r="I26" s="688"/>
      <c r="J26" s="688"/>
    </row>
    <row r="27" spans="1:10" ht="15">
      <c r="A27" s="331">
        <v>16</v>
      </c>
      <c r="B27" s="332" t="s">
        <v>9</v>
      </c>
      <c r="C27" s="688">
        <v>0.16799840608693248</v>
      </c>
      <c r="D27" s="688">
        <v>0.27609330896165413</v>
      </c>
      <c r="E27" s="688">
        <v>-3.8225641395707333E-2</v>
      </c>
      <c r="F27" s="688">
        <v>-5.0625280536869509E-3</v>
      </c>
      <c r="G27" s="688">
        <v>3.1498846802302825E-2</v>
      </c>
      <c r="H27" s="676"/>
      <c r="I27" s="688"/>
      <c r="J27" s="688"/>
    </row>
    <row r="28" spans="1:10" ht="15">
      <c r="A28" s="331">
        <v>17</v>
      </c>
      <c r="B28" s="332" t="s">
        <v>140</v>
      </c>
      <c r="C28" s="688">
        <v>1.0494104306321738E-2</v>
      </c>
      <c r="D28" s="688">
        <v>1.0247321405693812E-2</v>
      </c>
      <c r="E28" s="688">
        <v>1.6570021893387004E-2</v>
      </c>
      <c r="F28" s="688">
        <v>1.6693608270321247E-2</v>
      </c>
      <c r="G28" s="688">
        <v>1.7214774977392145E-2</v>
      </c>
      <c r="H28" s="676"/>
      <c r="I28" s="688"/>
      <c r="J28" s="688"/>
    </row>
    <row r="29" spans="1:10" ht="15">
      <c r="A29" s="331">
        <v>18</v>
      </c>
      <c r="B29" s="332" t="s">
        <v>10</v>
      </c>
      <c r="C29" s="688">
        <v>-0.19159884987417394</v>
      </c>
      <c r="D29" s="688">
        <v>-0.29700827888298537</v>
      </c>
      <c r="E29" s="688">
        <v>2.0577830953774003E-2</v>
      </c>
      <c r="F29" s="688">
        <v>-1.2986292849792808E-3</v>
      </c>
      <c r="G29" s="688">
        <v>-3.7723320755885741E-2</v>
      </c>
      <c r="H29" s="676"/>
      <c r="I29" s="688"/>
      <c r="J29" s="688"/>
    </row>
    <row r="30" spans="1:10" ht="15">
      <c r="A30" s="331">
        <v>19</v>
      </c>
      <c r="B30" s="332" t="s">
        <v>11</v>
      </c>
      <c r="C30" s="688">
        <v>-0.28483275794593982</v>
      </c>
      <c r="D30" s="688">
        <v>-0.42989830915196048</v>
      </c>
      <c r="E30" s="688">
        <v>2.8894368932893936E-2</v>
      </c>
      <c r="F30" s="688">
        <v>-1.837508261185187E-3</v>
      </c>
      <c r="G30" s="688">
        <v>-5.3260346493588864E-2</v>
      </c>
      <c r="H30" s="676"/>
      <c r="I30" s="688"/>
      <c r="J30" s="688"/>
    </row>
    <row r="31" spans="1:10" ht="15">
      <c r="A31" s="327"/>
      <c r="B31" s="328" t="s">
        <v>12</v>
      </c>
      <c r="C31" s="681"/>
      <c r="D31" s="681"/>
      <c r="E31" s="681"/>
      <c r="F31" s="681"/>
      <c r="G31" s="681"/>
      <c r="H31" s="676"/>
      <c r="I31" s="681"/>
      <c r="J31" s="681"/>
    </row>
    <row r="32" spans="1:10" ht="15">
      <c r="A32" s="331">
        <v>20</v>
      </c>
      <c r="B32" s="332" t="s">
        <v>13</v>
      </c>
      <c r="C32" s="688">
        <v>0.13780979538154459</v>
      </c>
      <c r="D32" s="688">
        <v>0.11884958310125479</v>
      </c>
      <c r="E32" s="688">
        <v>0.59976146999008251</v>
      </c>
      <c r="F32" s="688">
        <v>0.57101272130798897</v>
      </c>
      <c r="G32" s="688">
        <v>0.4763152265256273</v>
      </c>
      <c r="H32" s="676"/>
      <c r="I32" s="688"/>
      <c r="J32" s="688"/>
    </row>
    <row r="33" spans="1:10" ht="15" customHeight="1">
      <c r="A33" s="331">
        <v>21</v>
      </c>
      <c r="B33" s="332" t="s">
        <v>957</v>
      </c>
      <c r="C33" s="688">
        <v>0.14103161704484155</v>
      </c>
      <c r="D33" s="688">
        <v>0.12100436158249414</v>
      </c>
      <c r="E33" s="688">
        <v>0.11935570888038549</v>
      </c>
      <c r="F33" s="688">
        <v>8.6704743945984736E-2</v>
      </c>
      <c r="G33" s="688">
        <v>7.7283199429053415E-2</v>
      </c>
      <c r="H33" s="676"/>
      <c r="I33" s="688"/>
      <c r="J33" s="688"/>
    </row>
    <row r="34" spans="1:10" ht="15">
      <c r="A34" s="331">
        <v>22</v>
      </c>
      <c r="B34" s="332" t="s">
        <v>14</v>
      </c>
      <c r="C34" s="688">
        <v>0.6529923632859026</v>
      </c>
      <c r="D34" s="688">
        <v>0.6545354954850463</v>
      </c>
      <c r="E34" s="688">
        <v>0.6207562066979373</v>
      </c>
      <c r="F34" s="688">
        <v>0.61976173574193572</v>
      </c>
      <c r="G34" s="688">
        <v>0.60762270924449058</v>
      </c>
      <c r="H34" s="676"/>
      <c r="I34" s="688"/>
      <c r="J34" s="688"/>
    </row>
    <row r="35" spans="1:10" ht="15" customHeight="1">
      <c r="A35" s="331">
        <v>23</v>
      </c>
      <c r="B35" s="332" t="s">
        <v>15</v>
      </c>
      <c r="C35" s="688">
        <v>0.43308618032303936</v>
      </c>
      <c r="D35" s="688">
        <v>0.43692892270833783</v>
      </c>
      <c r="E35" s="688">
        <v>0.43992230030589075</v>
      </c>
      <c r="F35" s="688">
        <v>0.43253312969769658</v>
      </c>
      <c r="G35" s="688">
        <v>0.43284324486207082</v>
      </c>
      <c r="H35" s="676"/>
      <c r="I35" s="688"/>
      <c r="J35" s="688"/>
    </row>
    <row r="36" spans="1:10" ht="15">
      <c r="A36" s="331">
        <v>24</v>
      </c>
      <c r="B36" s="332" t="s">
        <v>16</v>
      </c>
      <c r="C36" s="688">
        <v>-0.14308363260619505</v>
      </c>
      <c r="D36" s="688">
        <v>-4.3567704909753181E-2</v>
      </c>
      <c r="E36" s="688">
        <v>-7.3328480456393272E-2</v>
      </c>
      <c r="F36" s="688">
        <v>-6.168703645023333E-2</v>
      </c>
      <c r="G36" s="688">
        <v>4.4038192866709619E-3</v>
      </c>
      <c r="H36" s="676"/>
      <c r="I36" s="688"/>
      <c r="J36" s="688"/>
    </row>
    <row r="37" spans="1:10" ht="15" customHeight="1">
      <c r="A37" s="327"/>
      <c r="B37" s="328" t="s">
        <v>17</v>
      </c>
      <c r="C37" s="681"/>
      <c r="D37" s="681"/>
      <c r="E37" s="681"/>
      <c r="F37" s="681"/>
      <c r="G37" s="681"/>
      <c r="H37" s="676"/>
      <c r="I37" s="681"/>
      <c r="J37" s="681"/>
    </row>
    <row r="38" spans="1:10" ht="15" customHeight="1">
      <c r="A38" s="331">
        <v>25</v>
      </c>
      <c r="B38" s="332" t="s">
        <v>18</v>
      </c>
      <c r="C38" s="688">
        <v>0.39038614860592646</v>
      </c>
      <c r="D38" s="688">
        <v>0.36356398272366908</v>
      </c>
      <c r="E38" s="688">
        <v>0.36246380437126119</v>
      </c>
      <c r="F38" s="688">
        <v>0.34233655635928922</v>
      </c>
      <c r="G38" s="688">
        <v>0.3274314287271935</v>
      </c>
      <c r="H38" s="676"/>
      <c r="I38" s="688"/>
      <c r="J38" s="688"/>
    </row>
    <row r="39" spans="1:10" ht="15" customHeight="1">
      <c r="A39" s="331">
        <v>26</v>
      </c>
      <c r="B39" s="332" t="s">
        <v>19</v>
      </c>
      <c r="C39" s="688">
        <v>0.91056092155928992</v>
      </c>
      <c r="D39" s="688">
        <v>0.89363887458620117</v>
      </c>
      <c r="E39" s="688">
        <v>0.86791951088615282</v>
      </c>
      <c r="F39" s="688">
        <v>0.87100707822770651</v>
      </c>
      <c r="G39" s="688">
        <v>0.87738219486866365</v>
      </c>
      <c r="H39" s="676"/>
      <c r="I39" s="688"/>
      <c r="J39" s="688"/>
    </row>
    <row r="40" spans="1:10" ht="15" customHeight="1">
      <c r="A40" s="331">
        <v>27</v>
      </c>
      <c r="B40" s="333" t="s">
        <v>20</v>
      </c>
      <c r="C40" s="688">
        <v>2.7597252715332154E-2</v>
      </c>
      <c r="D40" s="688">
        <v>2.7336584727608033E-2</v>
      </c>
      <c r="E40" s="688">
        <v>2.6561991023921795E-2</v>
      </c>
      <c r="F40" s="688">
        <v>2.8886941628156096E-2</v>
      </c>
      <c r="G40" s="688">
        <v>2.9487076829897204E-2</v>
      </c>
      <c r="H40" s="676"/>
      <c r="I40" s="688"/>
      <c r="J40" s="688"/>
    </row>
    <row r="41" spans="1:10" ht="15" customHeight="1">
      <c r="A41" s="334"/>
      <c r="B41" s="328" t="s">
        <v>356</v>
      </c>
      <c r="C41" s="681"/>
      <c r="D41" s="681"/>
      <c r="E41" s="681"/>
      <c r="F41" s="681"/>
      <c r="G41" s="681"/>
      <c r="H41" s="676"/>
      <c r="I41" s="681"/>
      <c r="J41" s="681"/>
    </row>
    <row r="42" spans="1:10" ht="15" customHeight="1">
      <c r="A42" s="331">
        <v>28</v>
      </c>
      <c r="B42" s="372" t="s">
        <v>340</v>
      </c>
      <c r="C42" s="689">
        <v>186438338.52779999</v>
      </c>
      <c r="D42" s="689">
        <v>172669610.8348</v>
      </c>
      <c r="E42" s="689">
        <v>167752690.86499998</v>
      </c>
      <c r="F42" s="689">
        <v>164414703.24720001</v>
      </c>
      <c r="G42" s="689">
        <v>153604027.46289998</v>
      </c>
      <c r="H42" s="676"/>
      <c r="I42" s="689"/>
      <c r="J42" s="689"/>
    </row>
    <row r="43" spans="1:10" ht="15">
      <c r="A43" s="331">
        <v>29</v>
      </c>
      <c r="B43" s="332" t="s">
        <v>341</v>
      </c>
      <c r="C43" s="689">
        <v>20685666.231299952</v>
      </c>
      <c r="D43" s="689">
        <v>23093719.351650029</v>
      </c>
      <c r="E43" s="689">
        <v>19768803.225148078</v>
      </c>
      <c r="F43" s="689">
        <v>24265320.006339312</v>
      </c>
      <c r="G43" s="689">
        <v>20478587.869728357</v>
      </c>
      <c r="H43" s="676"/>
      <c r="I43" s="689"/>
      <c r="J43" s="689"/>
    </row>
    <row r="44" spans="1:10" ht="15">
      <c r="A44" s="370">
        <v>30</v>
      </c>
      <c r="B44" s="371" t="s">
        <v>339</v>
      </c>
      <c r="C44" s="688">
        <v>9.0129240433018261</v>
      </c>
      <c r="D44" s="688">
        <v>7.4769078209336985</v>
      </c>
      <c r="E44" s="688">
        <v>8.4857281927719441</v>
      </c>
      <c r="F44" s="688">
        <v>6.77570719051909</v>
      </c>
      <c r="G44" s="688">
        <v>7.5007138402330424</v>
      </c>
      <c r="H44" s="676"/>
      <c r="I44" s="688"/>
      <c r="J44" s="688"/>
    </row>
    <row r="45" spans="1:10" ht="15">
      <c r="A45" s="370"/>
      <c r="B45" s="328" t="s">
        <v>453</v>
      </c>
      <c r="C45" s="681"/>
      <c r="D45" s="681"/>
      <c r="E45" s="681"/>
      <c r="F45" s="681"/>
      <c r="G45" s="681"/>
      <c r="H45" s="676"/>
      <c r="I45" s="681"/>
      <c r="J45" s="681"/>
    </row>
    <row r="46" spans="1:10" ht="15">
      <c r="A46" s="370">
        <v>31</v>
      </c>
      <c r="B46" s="371" t="s">
        <v>460</v>
      </c>
      <c r="C46" s="684">
        <v>408975543.48831475</v>
      </c>
      <c r="D46" s="684">
        <v>410370679.37576294</v>
      </c>
      <c r="E46" s="684">
        <v>414911803.85435462</v>
      </c>
      <c r="F46" s="684">
        <v>420864835.86790001</v>
      </c>
      <c r="G46" s="684">
        <v>423963656.05232698</v>
      </c>
      <c r="H46" s="676"/>
      <c r="I46" s="684"/>
      <c r="J46" s="684"/>
    </row>
    <row r="47" spans="1:10" ht="15">
      <c r="A47" s="370">
        <v>32</v>
      </c>
      <c r="B47" s="371" t="s">
        <v>473</v>
      </c>
      <c r="C47" s="684">
        <v>235310460.36967027</v>
      </c>
      <c r="D47" s="684">
        <v>250047401.04660749</v>
      </c>
      <c r="E47" s="684">
        <v>255703727.10201162</v>
      </c>
      <c r="F47" s="684">
        <v>265389534.78531218</v>
      </c>
      <c r="G47" s="684">
        <v>274656241.39402753</v>
      </c>
      <c r="H47" s="676"/>
      <c r="I47" s="684"/>
      <c r="J47" s="684"/>
    </row>
    <row r="48" spans="1:10" thickBot="1">
      <c r="A48" s="83">
        <v>33</v>
      </c>
      <c r="B48" s="170" t="s">
        <v>487</v>
      </c>
      <c r="C48" s="697">
        <v>1.738025342544562</v>
      </c>
      <c r="D48" s="697">
        <v>1.6411715445075634</v>
      </c>
      <c r="E48" s="697">
        <v>1.6226271261538077</v>
      </c>
      <c r="F48" s="697">
        <v>1.5858381009950531</v>
      </c>
      <c r="G48" s="697">
        <v>1.5436155898023083</v>
      </c>
      <c r="H48" s="676"/>
      <c r="I48" s="697"/>
      <c r="J48" s="697"/>
    </row>
    <row r="49" spans="1:10">
      <c r="A49" s="20"/>
      <c r="C49" s="673"/>
      <c r="D49" s="673"/>
      <c r="E49" s="673"/>
      <c r="F49" s="673"/>
      <c r="G49" s="673"/>
      <c r="H49" s="674"/>
      <c r="I49" s="674"/>
      <c r="J49" s="674"/>
    </row>
    <row r="50" spans="1:10" ht="39.75">
      <c r="B50" s="23" t="s">
        <v>944</v>
      </c>
      <c r="C50" s="673"/>
      <c r="D50" s="673"/>
      <c r="E50" s="673"/>
      <c r="F50" s="673"/>
      <c r="G50" s="673"/>
      <c r="H50" s="674"/>
      <c r="I50" s="674"/>
      <c r="J50" s="674"/>
    </row>
    <row r="51" spans="1:10" ht="65.25">
      <c r="B51" s="245" t="s">
        <v>355</v>
      </c>
      <c r="C51" s="673"/>
      <c r="D51" s="673"/>
      <c r="E51" s="673"/>
      <c r="F51" s="673"/>
      <c r="G51" s="673"/>
      <c r="H51" s="674"/>
      <c r="I51" s="674"/>
      <c r="J51" s="674"/>
    </row>
    <row r="52" spans="1:10">
      <c r="C52" s="674"/>
      <c r="D52" s="675"/>
      <c r="E52" s="675"/>
      <c r="F52" s="675"/>
      <c r="G52" s="675"/>
      <c r="H52" s="676"/>
      <c r="I52" s="676"/>
      <c r="J52" s="676"/>
    </row>
    <row r="53" spans="1:10">
      <c r="C53" s="674"/>
      <c r="D53" s="675"/>
      <c r="E53" s="675"/>
      <c r="F53" s="675"/>
      <c r="G53" s="675"/>
      <c r="H53" s="674"/>
      <c r="I53" s="674"/>
      <c r="J53" s="674"/>
    </row>
    <row r="54" spans="1:10">
      <c r="C54" s="674"/>
      <c r="D54" s="675"/>
      <c r="E54" s="675"/>
      <c r="F54" s="675"/>
      <c r="G54" s="675"/>
      <c r="H54" s="676"/>
      <c r="I54" s="676"/>
      <c r="J54" s="676"/>
    </row>
    <row r="55" spans="1:10">
      <c r="C55" s="674"/>
      <c r="D55" s="675"/>
      <c r="E55" s="675"/>
      <c r="F55" s="675"/>
      <c r="G55" s="675"/>
      <c r="H55" s="676"/>
      <c r="I55" s="676"/>
      <c r="J55" s="676"/>
    </row>
    <row r="56" spans="1:10">
      <c r="C56" s="674"/>
      <c r="D56" s="675"/>
      <c r="E56" s="675"/>
      <c r="F56" s="675"/>
      <c r="G56" s="675"/>
      <c r="H56" s="676"/>
      <c r="I56" s="676"/>
      <c r="J56" s="676"/>
    </row>
    <row r="57" spans="1:10">
      <c r="C57" s="674"/>
      <c r="D57" s="675"/>
      <c r="E57" s="675"/>
      <c r="F57" s="675"/>
      <c r="G57" s="675"/>
      <c r="H57" s="676"/>
      <c r="I57" s="676"/>
      <c r="J57" s="676"/>
    </row>
    <row r="58" spans="1:10">
      <c r="C58" s="674"/>
      <c r="D58" s="675"/>
      <c r="E58" s="675"/>
      <c r="F58" s="675"/>
      <c r="G58" s="675"/>
      <c r="H58" s="676"/>
      <c r="I58" s="676"/>
      <c r="J58" s="676"/>
    </row>
    <row r="59" spans="1:10">
      <c r="C59" s="674"/>
      <c r="D59" s="675"/>
      <c r="E59" s="675"/>
      <c r="F59" s="675"/>
      <c r="G59" s="675"/>
      <c r="H59" s="676"/>
      <c r="I59" s="676"/>
      <c r="J59" s="676"/>
    </row>
    <row r="60" spans="1:10">
      <c r="C60" s="674"/>
      <c r="D60" s="675"/>
      <c r="E60" s="675"/>
      <c r="F60" s="675"/>
      <c r="G60" s="675"/>
      <c r="H60" s="676"/>
      <c r="I60" s="676"/>
      <c r="J60" s="676"/>
    </row>
    <row r="61" spans="1:10">
      <c r="C61" s="674"/>
      <c r="D61" s="675"/>
      <c r="E61" s="675"/>
      <c r="F61" s="675"/>
      <c r="G61" s="675"/>
      <c r="H61" s="676"/>
      <c r="I61" s="676"/>
      <c r="J61" s="676"/>
    </row>
    <row r="62" spans="1:10">
      <c r="C62" s="674"/>
      <c r="D62" s="675"/>
      <c r="E62" s="675"/>
      <c r="F62" s="675"/>
      <c r="G62" s="675"/>
      <c r="H62" s="676"/>
      <c r="I62" s="676"/>
      <c r="J62" s="676"/>
    </row>
    <row r="63" spans="1:10">
      <c r="C63" s="674"/>
      <c r="D63" s="675"/>
      <c r="E63" s="675"/>
      <c r="F63" s="675"/>
      <c r="G63" s="675"/>
      <c r="H63" s="676"/>
      <c r="I63" s="676"/>
      <c r="J63" s="676"/>
    </row>
    <row r="64" spans="1:10">
      <c r="C64" s="674"/>
      <c r="D64" s="675"/>
      <c r="E64" s="675"/>
      <c r="F64" s="675"/>
      <c r="G64" s="675"/>
      <c r="H64" s="676"/>
      <c r="I64" s="676"/>
      <c r="J64" s="676"/>
    </row>
    <row r="65" spans="3:10">
      <c r="C65" s="674"/>
      <c r="D65" s="675"/>
      <c r="E65" s="675"/>
      <c r="F65" s="675"/>
      <c r="G65" s="675"/>
      <c r="H65" s="676"/>
      <c r="I65" s="676"/>
      <c r="J65" s="676"/>
    </row>
    <row r="66" spans="3:10">
      <c r="C66" s="674"/>
      <c r="D66" s="675"/>
      <c r="E66" s="675"/>
      <c r="F66" s="675"/>
      <c r="G66" s="675"/>
      <c r="H66" s="676"/>
      <c r="I66" s="676"/>
      <c r="J66" s="676"/>
    </row>
    <row r="67" spans="3:10">
      <c r="C67" s="674"/>
      <c r="D67" s="675"/>
      <c r="E67" s="675"/>
      <c r="F67" s="675"/>
      <c r="G67" s="675"/>
      <c r="H67" s="676"/>
      <c r="I67" s="676"/>
      <c r="J67" s="676"/>
    </row>
    <row r="68" spans="3:10">
      <c r="C68" s="674"/>
      <c r="D68" s="675"/>
      <c r="E68" s="675"/>
      <c r="F68" s="675"/>
      <c r="G68" s="675"/>
      <c r="H68" s="676"/>
      <c r="I68" s="676"/>
      <c r="J68" s="676"/>
    </row>
    <row r="69" spans="3:10">
      <c r="C69" s="674"/>
      <c r="D69" s="675"/>
      <c r="E69" s="675"/>
      <c r="F69" s="675"/>
      <c r="G69" s="675"/>
      <c r="H69" s="676"/>
      <c r="I69" s="676"/>
      <c r="J69" s="676"/>
    </row>
    <row r="70" spans="3:10">
      <c r="C70" s="674"/>
      <c r="D70" s="675"/>
      <c r="E70" s="675"/>
      <c r="F70" s="675"/>
      <c r="G70" s="675"/>
      <c r="H70" s="676"/>
      <c r="I70" s="676"/>
      <c r="J70" s="676"/>
    </row>
    <row r="71" spans="3:10">
      <c r="C71" s="674"/>
      <c r="D71" s="675"/>
      <c r="E71" s="675"/>
      <c r="F71" s="675"/>
      <c r="G71" s="675"/>
      <c r="H71" s="676"/>
      <c r="I71" s="676"/>
      <c r="J71" s="676"/>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G21"/>
    </sheetView>
  </sheetViews>
  <sheetFormatPr defaultColWidth="9.28515625" defaultRowHeight="12.75"/>
  <cols>
    <col min="1" max="1" width="11.7109375" style="378" bestFit="1" customWidth="1"/>
    <col min="2" max="2" width="105.28515625" style="378" bestFit="1" customWidth="1"/>
    <col min="3" max="3" width="15.28515625" style="682" bestFit="1" customWidth="1"/>
    <col min="4" max="4" width="14.28515625" style="682" bestFit="1" customWidth="1"/>
    <col min="5" max="5" width="17.5703125" style="682" bestFit="1" customWidth="1"/>
    <col min="6" max="6" width="14.28515625" style="682" bestFit="1" customWidth="1"/>
    <col min="7" max="7" width="30.42578125" style="682" customWidth="1"/>
    <col min="8" max="8" width="15.140625" style="682" bestFit="1" customWidth="1"/>
    <col min="9" max="9" width="9.85546875" style="378" bestFit="1" customWidth="1"/>
    <col min="10" max="16384" width="9.28515625" style="378"/>
  </cols>
  <sheetData>
    <row r="1" spans="1:9" ht="13.5">
      <c r="A1" s="377" t="s">
        <v>108</v>
      </c>
      <c r="B1" s="305" t="str">
        <f>Info!C2</f>
        <v>სს "ვითიბი ბანკი ჯორჯია"</v>
      </c>
    </row>
    <row r="2" spans="1:9">
      <c r="A2" s="379" t="s">
        <v>109</v>
      </c>
      <c r="B2" s="381">
        <f>Info!D2</f>
        <v>45838</v>
      </c>
    </row>
    <row r="3" spans="1:9">
      <c r="A3" s="380" t="s">
        <v>493</v>
      </c>
    </row>
    <row r="5" spans="1:9">
      <c r="A5" s="864" t="s">
        <v>494</v>
      </c>
      <c r="B5" s="865"/>
      <c r="C5" s="870" t="s">
        <v>495</v>
      </c>
      <c r="D5" s="871"/>
      <c r="E5" s="871"/>
      <c r="F5" s="871"/>
      <c r="G5" s="871"/>
      <c r="H5" s="872"/>
    </row>
    <row r="6" spans="1:9">
      <c r="A6" s="866"/>
      <c r="B6" s="867"/>
      <c r="C6" s="873"/>
      <c r="D6" s="874"/>
      <c r="E6" s="874"/>
      <c r="F6" s="874"/>
      <c r="G6" s="874"/>
      <c r="H6" s="875"/>
    </row>
    <row r="7" spans="1:9" ht="25.5">
      <c r="A7" s="868"/>
      <c r="B7" s="869"/>
      <c r="C7" s="626" t="s">
        <v>496</v>
      </c>
      <c r="D7" s="626" t="s">
        <v>497</v>
      </c>
      <c r="E7" s="626" t="s">
        <v>498</v>
      </c>
      <c r="F7" s="626" t="s">
        <v>499</v>
      </c>
      <c r="G7" s="625" t="s">
        <v>679</v>
      </c>
      <c r="H7" s="626" t="s">
        <v>66</v>
      </c>
    </row>
    <row r="8" spans="1:9">
      <c r="A8" s="475">
        <v>1</v>
      </c>
      <c r="B8" s="474" t="s">
        <v>134</v>
      </c>
      <c r="C8" s="714">
        <v>351</v>
      </c>
      <c r="D8" s="714">
        <v>0.36000000000001364</v>
      </c>
      <c r="E8" s="714">
        <v>0</v>
      </c>
      <c r="F8" s="714">
        <v>0</v>
      </c>
      <c r="G8" s="714"/>
      <c r="H8" s="628">
        <f t="shared" ref="H8:H20" si="0">SUM(C8:G8)</f>
        <v>351.36</v>
      </c>
    </row>
    <row r="9" spans="1:9">
      <c r="A9" s="475">
        <v>2</v>
      </c>
      <c r="B9" s="474" t="s">
        <v>135</v>
      </c>
      <c r="C9" s="714"/>
      <c r="D9" s="714"/>
      <c r="E9" s="714"/>
      <c r="F9" s="714"/>
      <c r="G9" s="714"/>
      <c r="H9" s="628">
        <f t="shared" si="0"/>
        <v>0</v>
      </c>
    </row>
    <row r="10" spans="1:9">
      <c r="A10" s="475">
        <v>3</v>
      </c>
      <c r="B10" s="474" t="s">
        <v>136</v>
      </c>
      <c r="C10" s="714"/>
      <c r="D10" s="714"/>
      <c r="E10" s="714"/>
      <c r="F10" s="714"/>
      <c r="G10" s="714"/>
      <c r="H10" s="628">
        <f t="shared" si="0"/>
        <v>0</v>
      </c>
    </row>
    <row r="11" spans="1:9">
      <c r="A11" s="475">
        <v>4</v>
      </c>
      <c r="B11" s="474" t="s">
        <v>137</v>
      </c>
      <c r="C11" s="714"/>
      <c r="D11" s="714"/>
      <c r="E11" s="714"/>
      <c r="F11" s="714"/>
      <c r="G11" s="714"/>
      <c r="H11" s="628">
        <f t="shared" si="0"/>
        <v>0</v>
      </c>
    </row>
    <row r="12" spans="1:9">
      <c r="A12" s="475">
        <v>5</v>
      </c>
      <c r="B12" s="474" t="s">
        <v>948</v>
      </c>
      <c r="C12" s="714"/>
      <c r="D12" s="714"/>
      <c r="E12" s="714"/>
      <c r="F12" s="714"/>
      <c r="G12" s="714"/>
      <c r="H12" s="628">
        <f t="shared" si="0"/>
        <v>0</v>
      </c>
    </row>
    <row r="13" spans="1:9">
      <c r="A13" s="475">
        <v>6</v>
      </c>
      <c r="B13" s="474" t="s">
        <v>138</v>
      </c>
      <c r="C13" s="714">
        <v>7104100</v>
      </c>
      <c r="D13" s="714">
        <v>115890.2694</v>
      </c>
      <c r="E13" s="714">
        <v>0</v>
      </c>
      <c r="F13" s="714">
        <v>0</v>
      </c>
      <c r="G13" s="714"/>
      <c r="H13" s="628">
        <f>SUM(C13:G13)</f>
        <v>7219990.2693999996</v>
      </c>
      <c r="I13" s="659">
        <v>0.82689999975264072</v>
      </c>
    </row>
    <row r="14" spans="1:9">
      <c r="A14" s="475">
        <v>7</v>
      </c>
      <c r="B14" s="474" t="s">
        <v>71</v>
      </c>
      <c r="C14" s="714">
        <v>0</v>
      </c>
      <c r="D14" s="714">
        <v>62536605.157399997</v>
      </c>
      <c r="E14" s="714">
        <v>68660592.880899921</v>
      </c>
      <c r="F14" s="714">
        <v>7352404.2895</v>
      </c>
      <c r="G14" s="714">
        <v>0</v>
      </c>
      <c r="H14" s="628">
        <f t="shared" si="0"/>
        <v>138549602.32779992</v>
      </c>
      <c r="I14" s="659">
        <v>-0.26910006999969482</v>
      </c>
    </row>
    <row r="15" spans="1:9">
      <c r="A15" s="475">
        <v>8</v>
      </c>
      <c r="B15" s="476" t="s">
        <v>72</v>
      </c>
      <c r="C15" s="714">
        <v>0</v>
      </c>
      <c r="D15" s="714">
        <v>0</v>
      </c>
      <c r="E15" s="714">
        <v>0</v>
      </c>
      <c r="F15" s="714">
        <v>0</v>
      </c>
      <c r="G15" s="714">
        <v>0</v>
      </c>
      <c r="H15" s="628">
        <f t="shared" si="0"/>
        <v>0</v>
      </c>
    </row>
    <row r="16" spans="1:9">
      <c r="A16" s="475">
        <v>9</v>
      </c>
      <c r="B16" s="474" t="s">
        <v>949</v>
      </c>
      <c r="C16" s="714">
        <v>0</v>
      </c>
      <c r="D16" s="714">
        <v>6749.98</v>
      </c>
      <c r="E16" s="714">
        <v>440136.76020000002</v>
      </c>
      <c r="F16" s="714">
        <v>4523098.9603000004</v>
      </c>
      <c r="G16" s="714">
        <v>0</v>
      </c>
      <c r="H16" s="628">
        <f t="shared" si="0"/>
        <v>4969985.7005000003</v>
      </c>
      <c r="I16" s="659">
        <v>-0.83220000006258488</v>
      </c>
    </row>
    <row r="17" spans="1:9">
      <c r="A17" s="475">
        <v>10</v>
      </c>
      <c r="B17" s="478" t="s">
        <v>514</v>
      </c>
      <c r="C17" s="714">
        <v>0</v>
      </c>
      <c r="D17" s="714">
        <v>29383593.16</v>
      </c>
      <c r="E17" s="714">
        <v>11434151.279099999</v>
      </c>
      <c r="F17" s="714">
        <v>128681.6183</v>
      </c>
      <c r="G17" s="714">
        <v>0</v>
      </c>
      <c r="H17" s="628">
        <f t="shared" si="0"/>
        <v>40946426.057399996</v>
      </c>
      <c r="I17" s="659">
        <v>-0.39869999885559082</v>
      </c>
    </row>
    <row r="18" spans="1:9">
      <c r="A18" s="475">
        <v>11</v>
      </c>
      <c r="B18" s="474" t="s">
        <v>68</v>
      </c>
      <c r="C18" s="714">
        <v>0</v>
      </c>
      <c r="D18" s="714">
        <v>0</v>
      </c>
      <c r="E18" s="714">
        <v>0</v>
      </c>
      <c r="F18" s="714">
        <v>0</v>
      </c>
      <c r="G18" s="714">
        <v>0</v>
      </c>
      <c r="H18" s="628">
        <f t="shared" si="0"/>
        <v>0</v>
      </c>
    </row>
    <row r="19" spans="1:9">
      <c r="A19" s="475">
        <v>12</v>
      </c>
      <c r="B19" s="474" t="s">
        <v>69</v>
      </c>
      <c r="C19" s="714"/>
      <c r="D19" s="714"/>
      <c r="E19" s="714"/>
      <c r="F19" s="714"/>
      <c r="G19" s="714"/>
      <c r="H19" s="628">
        <f t="shared" si="0"/>
        <v>0</v>
      </c>
    </row>
    <row r="20" spans="1:9">
      <c r="A20" s="477">
        <v>13</v>
      </c>
      <c r="B20" s="476" t="s">
        <v>70</v>
      </c>
      <c r="C20" s="714"/>
      <c r="D20" s="714"/>
      <c r="E20" s="714"/>
      <c r="F20" s="714"/>
      <c r="G20" s="714"/>
      <c r="H20" s="628">
        <f t="shared" si="0"/>
        <v>0</v>
      </c>
    </row>
    <row r="21" spans="1:9">
      <c r="A21" s="475">
        <v>14</v>
      </c>
      <c r="B21" s="474" t="s">
        <v>500</v>
      </c>
      <c r="C21" s="714">
        <v>175788349</v>
      </c>
      <c r="D21" s="714">
        <v>16239256.099312639</v>
      </c>
      <c r="E21" s="714">
        <v>19597814.7324</v>
      </c>
      <c r="F21" s="714">
        <v>0</v>
      </c>
      <c r="G21" s="714">
        <v>83155275</v>
      </c>
      <c r="H21" s="628">
        <f>SUM(C21:G21)</f>
        <v>294780694.8317126</v>
      </c>
      <c r="I21" s="659">
        <v>0.47251260280609131</v>
      </c>
    </row>
    <row r="22" spans="1:9">
      <c r="A22" s="473">
        <v>15</v>
      </c>
      <c r="B22" s="472" t="s">
        <v>66</v>
      </c>
      <c r="C22" s="628">
        <f>SUM(C18:C21)+SUM(C8:C16)</f>
        <v>182892800</v>
      </c>
      <c r="D22" s="628">
        <f t="shared" ref="D22:G22" si="1">SUM(D18:D21)+SUM(D8:D16)</f>
        <v>78898501.866112635</v>
      </c>
      <c r="E22" s="628">
        <f>SUM(E18:E21)+SUM(E8:E16)</f>
        <v>88698544.373499915</v>
      </c>
      <c r="F22" s="628">
        <f t="shared" si="1"/>
        <v>11875503.2498</v>
      </c>
      <c r="G22" s="628">
        <f t="shared" si="1"/>
        <v>83155275</v>
      </c>
      <c r="H22" s="628">
        <f>SUM(H18:H21)+SUM(H8:H16)</f>
        <v>445520624.48941255</v>
      </c>
    </row>
    <row r="23" spans="1:9">
      <c r="H23" s="682">
        <f>H22-'13. CRME'!C22</f>
        <v>-0.34450447559356689</v>
      </c>
    </row>
    <row r="26" spans="1:9" ht="38.25">
      <c r="B26" s="398"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7"/>
  <sheetViews>
    <sheetView showGridLines="0" zoomScale="70" zoomScaleNormal="70" workbookViewId="0">
      <selection activeCell="C22" sqref="C22:E22"/>
    </sheetView>
  </sheetViews>
  <sheetFormatPr defaultColWidth="9.28515625" defaultRowHeight="12.75"/>
  <cols>
    <col min="1" max="1" width="11.7109375" style="382" bestFit="1" customWidth="1"/>
    <col min="2" max="2" width="86.7109375" style="378" customWidth="1"/>
    <col min="3" max="4" width="31.5703125" style="378" customWidth="1"/>
    <col min="5" max="5" width="16.42578125" style="384" bestFit="1" customWidth="1"/>
    <col min="6" max="6" width="14.28515625" style="384" bestFit="1" customWidth="1"/>
    <col min="7" max="7" width="20" style="378" bestFit="1" customWidth="1"/>
    <col min="8" max="8" width="23.7109375" style="378" customWidth="1"/>
    <col min="9" max="9" width="11.42578125" style="378" bestFit="1" customWidth="1"/>
    <col min="10" max="16384" width="9.28515625" style="378"/>
  </cols>
  <sheetData>
    <row r="1" spans="1:9" ht="13.5">
      <c r="A1" s="377" t="s">
        <v>108</v>
      </c>
      <c r="B1" s="305" t="str">
        <f>Info!C2</f>
        <v>სს "ვითიბი ბანკი ჯორჯია"</v>
      </c>
      <c r="C1" s="490"/>
      <c r="D1" s="490"/>
      <c r="E1" s="490"/>
      <c r="F1" s="490"/>
      <c r="G1" s="490"/>
      <c r="H1" s="490"/>
    </row>
    <row r="2" spans="1:9">
      <c r="A2" s="379" t="s">
        <v>109</v>
      </c>
      <c r="B2" s="381">
        <f>Info!D2</f>
        <v>45838</v>
      </c>
      <c r="C2" s="490"/>
      <c r="D2" s="490"/>
      <c r="E2" s="490"/>
      <c r="F2" s="490"/>
      <c r="G2" s="490"/>
      <c r="H2" s="490"/>
    </row>
    <row r="3" spans="1:9">
      <c r="A3" s="380" t="s">
        <v>501</v>
      </c>
      <c r="B3" s="490"/>
      <c r="C3" s="490"/>
      <c r="D3" s="490"/>
      <c r="E3" s="490"/>
      <c r="F3" s="490"/>
      <c r="G3" s="490"/>
      <c r="H3" s="490"/>
    </row>
    <row r="4" spans="1:9">
      <c r="A4" s="491"/>
      <c r="B4" s="490"/>
      <c r="C4" s="489" t="s">
        <v>502</v>
      </c>
      <c r="D4" s="489" t="s">
        <v>503</v>
      </c>
      <c r="E4" s="489" t="s">
        <v>504</v>
      </c>
      <c r="F4" s="489" t="s">
        <v>505</v>
      </c>
      <c r="G4" s="489" t="s">
        <v>506</v>
      </c>
      <c r="H4" s="489" t="s">
        <v>507</v>
      </c>
    </row>
    <row r="5" spans="1:9" ht="34.35" customHeight="1">
      <c r="A5" s="864" t="s">
        <v>867</v>
      </c>
      <c r="B5" s="865"/>
      <c r="C5" s="878" t="s">
        <v>596</v>
      </c>
      <c r="D5" s="878"/>
      <c r="E5" s="878" t="s">
        <v>866</v>
      </c>
      <c r="F5" s="876" t="s">
        <v>865</v>
      </c>
      <c r="G5" s="876" t="s">
        <v>511</v>
      </c>
      <c r="H5" s="487" t="s">
        <v>864</v>
      </c>
    </row>
    <row r="6" spans="1:9" ht="25.5">
      <c r="A6" s="868"/>
      <c r="B6" s="869"/>
      <c r="C6" s="488" t="s">
        <v>512</v>
      </c>
      <c r="D6" s="488" t="s">
        <v>513</v>
      </c>
      <c r="E6" s="878"/>
      <c r="F6" s="877"/>
      <c r="G6" s="877"/>
      <c r="H6" s="487" t="s">
        <v>863</v>
      </c>
    </row>
    <row r="7" spans="1:9">
      <c r="A7" s="485">
        <v>1</v>
      </c>
      <c r="B7" s="474" t="s">
        <v>134</v>
      </c>
      <c r="C7" s="715"/>
      <c r="D7" s="715">
        <v>351</v>
      </c>
      <c r="E7" s="716"/>
      <c r="F7" s="716"/>
      <c r="G7" s="715"/>
      <c r="H7" s="623">
        <f t="shared" ref="H7:H20" si="0">C7+D7-E7-F7</f>
        <v>351</v>
      </c>
    </row>
    <row r="8" spans="1:9" ht="25.35" customHeight="1">
      <c r="A8" s="485">
        <v>2</v>
      </c>
      <c r="B8" s="474" t="s">
        <v>135</v>
      </c>
      <c r="C8" s="715"/>
      <c r="D8" s="715"/>
      <c r="E8" s="716"/>
      <c r="F8" s="716"/>
      <c r="G8" s="715"/>
      <c r="H8" s="623">
        <f t="shared" si="0"/>
        <v>0</v>
      </c>
    </row>
    <row r="9" spans="1:9">
      <c r="A9" s="485">
        <v>3</v>
      </c>
      <c r="B9" s="474" t="s">
        <v>136</v>
      </c>
      <c r="C9" s="715"/>
      <c r="D9" s="715"/>
      <c r="E9" s="716"/>
      <c r="F9" s="716"/>
      <c r="G9" s="715"/>
      <c r="H9" s="623">
        <f t="shared" si="0"/>
        <v>0</v>
      </c>
    </row>
    <row r="10" spans="1:9">
      <c r="A10" s="485">
        <v>4</v>
      </c>
      <c r="B10" s="474" t="s">
        <v>137</v>
      </c>
      <c r="C10" s="715"/>
      <c r="D10" s="715"/>
      <c r="E10" s="716"/>
      <c r="F10" s="716"/>
      <c r="G10" s="715"/>
      <c r="H10" s="623">
        <f t="shared" si="0"/>
        <v>0</v>
      </c>
    </row>
    <row r="11" spans="1:9">
      <c r="A11" s="485">
        <v>5</v>
      </c>
      <c r="B11" s="474" t="s">
        <v>948</v>
      </c>
      <c r="C11" s="715"/>
      <c r="D11" s="715"/>
      <c r="E11" s="716"/>
      <c r="F11" s="716"/>
      <c r="G11" s="715"/>
      <c r="H11" s="623">
        <f t="shared" si="0"/>
        <v>0</v>
      </c>
    </row>
    <row r="12" spans="1:9">
      <c r="A12" s="485">
        <v>6</v>
      </c>
      <c r="B12" s="474" t="s">
        <v>138</v>
      </c>
      <c r="C12" s="715"/>
      <c r="D12" s="715">
        <v>7220134</v>
      </c>
      <c r="E12" s="716">
        <v>143.5</v>
      </c>
      <c r="F12" s="716"/>
      <c r="G12" s="715"/>
      <c r="H12" s="623">
        <f t="shared" si="0"/>
        <v>7219990.5</v>
      </c>
      <c r="I12" s="659">
        <f>H12-' 17. Residual Maturity'!H13</f>
        <v>0.23060000035911798</v>
      </c>
    </row>
    <row r="13" spans="1:9">
      <c r="A13" s="485">
        <v>7</v>
      </c>
      <c r="B13" s="474" t="s">
        <v>71</v>
      </c>
      <c r="C13" s="715">
        <v>86702358.985157296</v>
      </c>
      <c r="D13" s="715">
        <v>75347707.168495342</v>
      </c>
      <c r="E13" s="716">
        <v>23500464.579836216</v>
      </c>
      <c r="F13" s="716">
        <v>0</v>
      </c>
      <c r="G13" s="715">
        <v>0</v>
      </c>
      <c r="H13" s="623">
        <f t="shared" si="0"/>
        <v>138549601.57381642</v>
      </c>
      <c r="I13" s="659">
        <f>H13-' 17. Residual Maturity'!H14</f>
        <v>-0.75398349761962891</v>
      </c>
    </row>
    <row r="14" spans="1:9">
      <c r="A14" s="485">
        <v>8</v>
      </c>
      <c r="B14" s="476" t="s">
        <v>72</v>
      </c>
      <c r="C14" s="715">
        <v>0</v>
      </c>
      <c r="D14" s="715">
        <v>0</v>
      </c>
      <c r="E14" s="715">
        <v>0</v>
      </c>
      <c r="F14" s="716">
        <v>0</v>
      </c>
      <c r="G14" s="715">
        <v>0</v>
      </c>
      <c r="H14" s="623">
        <f t="shared" si="0"/>
        <v>0</v>
      </c>
      <c r="I14" s="659">
        <f>H14-' 17. Residual Maturity'!H15</f>
        <v>0</v>
      </c>
    </row>
    <row r="15" spans="1:9" ht="24">
      <c r="A15" s="485">
        <v>9</v>
      </c>
      <c r="B15" s="474" t="s">
        <v>949</v>
      </c>
      <c r="C15" s="715">
        <v>167892.28986000002</v>
      </c>
      <c r="D15" s="715">
        <v>4865708.8404430011</v>
      </c>
      <c r="E15" s="716">
        <v>63615.199002326997</v>
      </c>
      <c r="F15" s="716">
        <v>0</v>
      </c>
      <c r="G15" s="715">
        <v>0</v>
      </c>
      <c r="H15" s="623">
        <f t="shared" si="0"/>
        <v>4969985.9313006736</v>
      </c>
      <c r="I15" s="659">
        <f>H15-' 17. Residual Maturity'!H16</f>
        <v>0.23080067336559296</v>
      </c>
    </row>
    <row r="16" spans="1:9">
      <c r="A16" s="485">
        <v>10</v>
      </c>
      <c r="B16" s="478" t="s">
        <v>514</v>
      </c>
      <c r="C16" s="715">
        <v>54044245.267147489</v>
      </c>
      <c r="D16" s="715">
        <v>0</v>
      </c>
      <c r="E16" s="716">
        <v>13097819.554346697</v>
      </c>
      <c r="F16" s="716">
        <v>0</v>
      </c>
      <c r="G16" s="715">
        <v>1261084.1299999999</v>
      </c>
      <c r="H16" s="623">
        <f t="shared" si="0"/>
        <v>40946425.712800793</v>
      </c>
      <c r="I16" s="659">
        <f>H16-' 17. Residual Maturity'!H17</f>
        <v>-0.34459920227527618</v>
      </c>
    </row>
    <row r="17" spans="1:9">
      <c r="A17" s="485">
        <v>11</v>
      </c>
      <c r="B17" s="474" t="s">
        <v>68</v>
      </c>
      <c r="C17" s="715">
        <v>0</v>
      </c>
      <c r="D17" s="715">
        <v>0</v>
      </c>
      <c r="E17" s="716">
        <v>0</v>
      </c>
      <c r="F17" s="716">
        <v>0</v>
      </c>
      <c r="G17" s="715">
        <v>0</v>
      </c>
      <c r="H17" s="623">
        <f t="shared" si="0"/>
        <v>0</v>
      </c>
    </row>
    <row r="18" spans="1:9">
      <c r="A18" s="485">
        <v>12</v>
      </c>
      <c r="B18" s="474" t="s">
        <v>69</v>
      </c>
      <c r="C18" s="715"/>
      <c r="D18" s="715"/>
      <c r="E18" s="716"/>
      <c r="F18" s="716"/>
      <c r="G18" s="715"/>
      <c r="H18" s="623">
        <f t="shared" si="0"/>
        <v>0</v>
      </c>
    </row>
    <row r="19" spans="1:9">
      <c r="A19" s="486">
        <v>13</v>
      </c>
      <c r="B19" s="476" t="s">
        <v>70</v>
      </c>
      <c r="C19" s="715"/>
      <c r="D19" s="715"/>
      <c r="E19" s="716"/>
      <c r="F19" s="716"/>
      <c r="G19" s="715"/>
      <c r="H19" s="623">
        <f t="shared" si="0"/>
        <v>0</v>
      </c>
    </row>
    <row r="20" spans="1:9">
      <c r="A20" s="485">
        <v>14</v>
      </c>
      <c r="B20" s="474" t="s">
        <v>500</v>
      </c>
      <c r="C20" s="715">
        <v>0</v>
      </c>
      <c r="D20" s="715">
        <v>295689533.68879998</v>
      </c>
      <c r="E20" s="716">
        <v>0</v>
      </c>
      <c r="F20" s="716">
        <v>0</v>
      </c>
      <c r="G20" s="715"/>
      <c r="H20" s="623">
        <f t="shared" si="0"/>
        <v>295689533.68879998</v>
      </c>
      <c r="I20" s="659">
        <v>0</v>
      </c>
    </row>
    <row r="21" spans="1:9" s="383" customFormat="1">
      <c r="A21" s="484">
        <v>15</v>
      </c>
      <c r="B21" s="483" t="s">
        <v>66</v>
      </c>
      <c r="C21" s="717">
        <f>SUM(C7:C15)+SUM(C17:C20)</f>
        <v>86870251.275017291</v>
      </c>
      <c r="D21" s="717">
        <f t="shared" ref="D21:G21" si="1">SUM(D7:D15)+SUM(D17:D20)</f>
        <v>383123434.69773829</v>
      </c>
      <c r="E21" s="717">
        <f>SUM(E7:E15)+SUM(E17:E20)</f>
        <v>23564223.278838541</v>
      </c>
      <c r="F21" s="717">
        <f t="shared" si="1"/>
        <v>0</v>
      </c>
      <c r="G21" s="717">
        <f t="shared" si="1"/>
        <v>0</v>
      </c>
      <c r="H21" s="623">
        <f t="shared" ref="H21" si="2">SUM(H7:H15)+SUM(H17:H20)</f>
        <v>446429462.69391704</v>
      </c>
    </row>
    <row r="22" spans="1:9">
      <c r="A22" s="482">
        <v>16</v>
      </c>
      <c r="B22" s="481" t="s">
        <v>515</v>
      </c>
      <c r="C22" s="715">
        <v>86870251.275017291</v>
      </c>
      <c r="D22" s="715">
        <v>80213416.008938342</v>
      </c>
      <c r="E22" s="715">
        <v>23564079.778838545</v>
      </c>
      <c r="F22" s="716">
        <v>0</v>
      </c>
      <c r="G22" s="715"/>
      <c r="H22" s="623">
        <f>C22+D22-E22-F22</f>
        <v>143519587.50511709</v>
      </c>
    </row>
    <row r="23" spans="1:9">
      <c r="A23" s="482">
        <v>17</v>
      </c>
      <c r="B23" s="481" t="s">
        <v>516</v>
      </c>
      <c r="C23" s="662"/>
      <c r="D23" s="662"/>
      <c r="E23" s="624"/>
      <c r="F23" s="624"/>
      <c r="G23" s="662"/>
      <c r="H23" s="623">
        <f>C23+D23-E23-F23</f>
        <v>0</v>
      </c>
    </row>
    <row r="24" spans="1:9">
      <c r="C24" s="682">
        <f>C22-'24. Risk Sector'!F33</f>
        <v>-0.28147582709789276</v>
      </c>
      <c r="D24" s="682"/>
      <c r="E24" s="682">
        <f>E22-'24. Risk Sector'!H33</f>
        <v>0</v>
      </c>
      <c r="F24" s="683"/>
      <c r="G24" s="682"/>
      <c r="H24" s="682">
        <f>H21-'7. LI1'!C37</f>
        <v>-2.4809000492095947</v>
      </c>
    </row>
    <row r="25" spans="1:9">
      <c r="E25" s="378"/>
      <c r="F25" s="378"/>
      <c r="H25" s="659">
        <f>'2. SOFP'!E36-H21</f>
        <v>2.4809000492095947</v>
      </c>
    </row>
    <row r="26" spans="1:9" ht="42.6" customHeight="1">
      <c r="B26" s="398" t="s">
        <v>678</v>
      </c>
    </row>
    <row r="27" spans="1:9">
      <c r="E27" s="798"/>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topLeftCell="A20" zoomScale="70" zoomScaleNormal="70" workbookViewId="0">
      <selection activeCell="E36" sqref="E36"/>
    </sheetView>
  </sheetViews>
  <sheetFormatPr defaultColWidth="9.28515625" defaultRowHeight="12.75"/>
  <cols>
    <col min="1" max="1" width="11" style="378" bestFit="1" customWidth="1"/>
    <col min="2" max="2" width="54" style="378" customWidth="1"/>
    <col min="3" max="3" width="35" style="378" customWidth="1"/>
    <col min="4" max="4" width="35.140625" style="378" customWidth="1"/>
    <col min="5" max="5" width="22" style="378" customWidth="1"/>
    <col min="6" max="6" width="16.140625" style="378" customWidth="1"/>
    <col min="7" max="7" width="17.85546875" style="378" customWidth="1"/>
    <col min="8" max="8" width="29.7109375" style="378" bestFit="1" customWidth="1"/>
    <col min="9" max="9" width="12.42578125" style="378" bestFit="1" customWidth="1"/>
    <col min="10" max="16384" width="9.28515625" style="378"/>
  </cols>
  <sheetData>
    <row r="1" spans="1:8" ht="13.5">
      <c r="A1" s="377" t="s">
        <v>108</v>
      </c>
      <c r="B1" s="305" t="str">
        <f>Info!C2</f>
        <v>სს "ვითიბი ბანკი ჯორჯია"</v>
      </c>
      <c r="C1" s="490"/>
      <c r="D1" s="490"/>
      <c r="E1" s="490"/>
      <c r="F1" s="490"/>
      <c r="G1" s="490"/>
      <c r="H1" s="490"/>
    </row>
    <row r="2" spans="1:8">
      <c r="A2" s="379" t="s">
        <v>109</v>
      </c>
      <c r="B2" s="381">
        <f>Info!D2</f>
        <v>45838</v>
      </c>
      <c r="C2" s="490"/>
      <c r="D2" s="490"/>
      <c r="E2" s="490"/>
      <c r="F2" s="490"/>
      <c r="G2" s="490"/>
      <c r="H2" s="490"/>
    </row>
    <row r="3" spans="1:8">
      <c r="A3" s="380" t="s">
        <v>517</v>
      </c>
      <c r="B3" s="490"/>
      <c r="C3" s="490"/>
      <c r="D3" s="490"/>
      <c r="E3" s="490"/>
      <c r="F3" s="490"/>
      <c r="G3" s="490"/>
      <c r="H3" s="490"/>
    </row>
    <row r="4" spans="1:8" ht="14.45" customHeight="1">
      <c r="A4" s="490"/>
      <c r="B4" s="490"/>
      <c r="C4" s="489" t="s">
        <v>502</v>
      </c>
      <c r="D4" s="489" t="s">
        <v>503</v>
      </c>
      <c r="E4" s="489" t="s">
        <v>504</v>
      </c>
      <c r="F4" s="489" t="s">
        <v>505</v>
      </c>
      <c r="G4" s="489" t="s">
        <v>506</v>
      </c>
      <c r="H4" s="489" t="s">
        <v>507</v>
      </c>
    </row>
    <row r="5" spans="1:8" ht="27.6" customHeight="1">
      <c r="A5" s="864" t="s">
        <v>869</v>
      </c>
      <c r="B5" s="865"/>
      <c r="C5" s="879" t="s">
        <v>596</v>
      </c>
      <c r="D5" s="880"/>
      <c r="E5" s="876" t="s">
        <v>866</v>
      </c>
      <c r="F5" s="876" t="s">
        <v>865</v>
      </c>
      <c r="G5" s="876" t="s">
        <v>511</v>
      </c>
      <c r="H5" s="487" t="s">
        <v>864</v>
      </c>
    </row>
    <row r="6" spans="1:8" ht="40.9" customHeight="1">
      <c r="A6" s="868"/>
      <c r="B6" s="869"/>
      <c r="C6" s="488" t="s">
        <v>512</v>
      </c>
      <c r="D6" s="488" t="s">
        <v>513</v>
      </c>
      <c r="E6" s="877"/>
      <c r="F6" s="877"/>
      <c r="G6" s="877"/>
      <c r="H6" s="487" t="s">
        <v>863</v>
      </c>
    </row>
    <row r="7" spans="1:8">
      <c r="A7" s="479">
        <v>1</v>
      </c>
      <c r="B7" s="494" t="s">
        <v>518</v>
      </c>
      <c r="C7" s="715">
        <v>0</v>
      </c>
      <c r="D7" s="715">
        <v>351</v>
      </c>
      <c r="E7" s="715">
        <v>0</v>
      </c>
      <c r="F7" s="715"/>
      <c r="G7" s="662"/>
      <c r="H7" s="623">
        <f t="shared" ref="H7:H34" si="0">C7+D7-E7-F7</f>
        <v>351</v>
      </c>
    </row>
    <row r="8" spans="1:8">
      <c r="A8" s="479">
        <v>2</v>
      </c>
      <c r="B8" s="494" t="s">
        <v>519</v>
      </c>
      <c r="C8" s="715">
        <v>93095.632400000002</v>
      </c>
      <c r="D8" s="715">
        <v>7569577.8200000003</v>
      </c>
      <c r="E8" s="715">
        <v>97213.891249761931</v>
      </c>
      <c r="F8" s="715"/>
      <c r="G8" s="662"/>
      <c r="H8" s="623">
        <f t="shared" si="0"/>
        <v>7565459.5611502388</v>
      </c>
    </row>
    <row r="9" spans="1:8">
      <c r="A9" s="479">
        <v>3</v>
      </c>
      <c r="B9" s="494" t="s">
        <v>868</v>
      </c>
      <c r="C9" s="715">
        <v>0</v>
      </c>
      <c r="D9" s="715">
        <v>0</v>
      </c>
      <c r="E9" s="715">
        <v>0</v>
      </c>
      <c r="F9" s="715"/>
      <c r="G9" s="662"/>
      <c r="H9" s="623">
        <f t="shared" si="0"/>
        <v>0</v>
      </c>
    </row>
    <row r="10" spans="1:8">
      <c r="A10" s="479">
        <v>4</v>
      </c>
      <c r="B10" s="494" t="s">
        <v>520</v>
      </c>
      <c r="C10" s="715">
        <v>673389.48230000003</v>
      </c>
      <c r="D10" s="715">
        <v>0</v>
      </c>
      <c r="E10" s="715">
        <v>429223.92592313793</v>
      </c>
      <c r="F10" s="715"/>
      <c r="G10" s="662"/>
      <c r="H10" s="623">
        <f t="shared" si="0"/>
        <v>244165.55637686211</v>
      </c>
    </row>
    <row r="11" spans="1:8">
      <c r="A11" s="479">
        <v>5</v>
      </c>
      <c r="B11" s="494" t="s">
        <v>521</v>
      </c>
      <c r="C11" s="715">
        <v>720375.47705200012</v>
      </c>
      <c r="D11" s="715">
        <v>4562391.8472999996</v>
      </c>
      <c r="E11" s="715">
        <v>264179.40758017777</v>
      </c>
      <c r="F11" s="715"/>
      <c r="G11" s="662"/>
      <c r="H11" s="623">
        <f t="shared" si="0"/>
        <v>5018587.9167718217</v>
      </c>
    </row>
    <row r="12" spans="1:8">
      <c r="A12" s="479">
        <v>6</v>
      </c>
      <c r="B12" s="494" t="s">
        <v>522</v>
      </c>
      <c r="C12" s="715">
        <v>0</v>
      </c>
      <c r="D12" s="715">
        <v>0</v>
      </c>
      <c r="E12" s="715">
        <v>0</v>
      </c>
      <c r="F12" s="715"/>
      <c r="G12" s="662"/>
      <c r="H12" s="623">
        <f t="shared" si="0"/>
        <v>0</v>
      </c>
    </row>
    <row r="13" spans="1:8">
      <c r="A13" s="479">
        <v>7</v>
      </c>
      <c r="B13" s="494" t="s">
        <v>523</v>
      </c>
      <c r="C13" s="715">
        <v>0</v>
      </c>
      <c r="D13" s="715">
        <v>0</v>
      </c>
      <c r="E13" s="715">
        <v>0</v>
      </c>
      <c r="F13" s="715"/>
      <c r="G13" s="662"/>
      <c r="H13" s="623">
        <f t="shared" si="0"/>
        <v>0</v>
      </c>
    </row>
    <row r="14" spans="1:8">
      <c r="A14" s="479">
        <v>8</v>
      </c>
      <c r="B14" s="494" t="s">
        <v>524</v>
      </c>
      <c r="C14" s="715">
        <v>32779196.3541</v>
      </c>
      <c r="D14" s="715">
        <v>8254509.5745719997</v>
      </c>
      <c r="E14" s="715">
        <v>5806790.1408635667</v>
      </c>
      <c r="F14" s="715"/>
      <c r="G14" s="662"/>
      <c r="H14" s="623">
        <f t="shared" si="0"/>
        <v>35226915.787808433</v>
      </c>
    </row>
    <row r="15" spans="1:8">
      <c r="A15" s="479">
        <v>9</v>
      </c>
      <c r="B15" s="494" t="s">
        <v>525</v>
      </c>
      <c r="C15" s="715">
        <v>21096335.873199999</v>
      </c>
      <c r="D15" s="715">
        <v>3105423.2647639997</v>
      </c>
      <c r="E15" s="715">
        <v>4856641.3142321864</v>
      </c>
      <c r="F15" s="715"/>
      <c r="G15" s="662"/>
      <c r="H15" s="623">
        <f t="shared" si="0"/>
        <v>19345117.823731814</v>
      </c>
    </row>
    <row r="16" spans="1:8" ht="25.5">
      <c r="A16" s="479">
        <v>10</v>
      </c>
      <c r="B16" s="494" t="s">
        <v>526</v>
      </c>
      <c r="C16" s="715">
        <v>7784.9</v>
      </c>
      <c r="D16" s="715">
        <v>0</v>
      </c>
      <c r="E16" s="715">
        <v>7784.9</v>
      </c>
      <c r="F16" s="715"/>
      <c r="G16" s="662"/>
      <c r="H16" s="623">
        <f t="shared" si="0"/>
        <v>0</v>
      </c>
    </row>
    <row r="17" spans="1:9">
      <c r="A17" s="479">
        <v>11</v>
      </c>
      <c r="B17" s="494" t="s">
        <v>527</v>
      </c>
      <c r="C17" s="715">
        <v>0</v>
      </c>
      <c r="D17" s="715">
        <v>0</v>
      </c>
      <c r="E17" s="715">
        <v>0</v>
      </c>
      <c r="F17" s="715"/>
      <c r="G17" s="662"/>
      <c r="H17" s="623">
        <f t="shared" si="0"/>
        <v>0</v>
      </c>
    </row>
    <row r="18" spans="1:9">
      <c r="A18" s="479">
        <v>12</v>
      </c>
      <c r="B18" s="494" t="s">
        <v>528</v>
      </c>
      <c r="C18" s="715">
        <v>841931.07</v>
      </c>
      <c r="D18" s="715">
        <v>6275910.2555999998</v>
      </c>
      <c r="E18" s="715">
        <v>779239.77456795552</v>
      </c>
      <c r="F18" s="715"/>
      <c r="G18" s="662"/>
      <c r="H18" s="623">
        <f t="shared" si="0"/>
        <v>6338601.5510320449</v>
      </c>
    </row>
    <row r="19" spans="1:9">
      <c r="A19" s="479">
        <v>13</v>
      </c>
      <c r="B19" s="494" t="s">
        <v>529</v>
      </c>
      <c r="C19" s="715">
        <v>35281.440000000002</v>
      </c>
      <c r="D19" s="715">
        <v>4226942.312282728</v>
      </c>
      <c r="E19" s="715">
        <v>458048.62627359992</v>
      </c>
      <c r="F19" s="715"/>
      <c r="G19" s="662"/>
      <c r="H19" s="623">
        <f t="shared" si="0"/>
        <v>3804175.1260091285</v>
      </c>
    </row>
    <row r="20" spans="1:9">
      <c r="A20" s="479">
        <v>14</v>
      </c>
      <c r="B20" s="494" t="s">
        <v>530</v>
      </c>
      <c r="C20" s="715">
        <v>13238258.590701129</v>
      </c>
      <c r="D20" s="715">
        <v>25382162.637088001</v>
      </c>
      <c r="E20" s="715">
        <v>4700949.7880002568</v>
      </c>
      <c r="F20" s="715"/>
      <c r="G20" s="662"/>
      <c r="H20" s="623">
        <f t="shared" si="0"/>
        <v>33919471.439788878</v>
      </c>
    </row>
    <row r="21" spans="1:9">
      <c r="A21" s="479">
        <v>15</v>
      </c>
      <c r="B21" s="494" t="s">
        <v>531</v>
      </c>
      <c r="C21" s="715">
        <v>0</v>
      </c>
      <c r="D21" s="715">
        <v>0</v>
      </c>
      <c r="E21" s="715">
        <v>0</v>
      </c>
      <c r="F21" s="715"/>
      <c r="G21" s="662"/>
      <c r="H21" s="623">
        <f t="shared" si="0"/>
        <v>0</v>
      </c>
    </row>
    <row r="22" spans="1:9">
      <c r="A22" s="479">
        <v>16</v>
      </c>
      <c r="B22" s="494" t="s">
        <v>532</v>
      </c>
      <c r="C22" s="715">
        <v>0</v>
      </c>
      <c r="D22" s="715">
        <v>0</v>
      </c>
      <c r="E22" s="715">
        <v>0</v>
      </c>
      <c r="F22" s="715"/>
      <c r="G22" s="662"/>
      <c r="H22" s="623">
        <f t="shared" si="0"/>
        <v>0</v>
      </c>
    </row>
    <row r="23" spans="1:9">
      <c r="A23" s="479">
        <v>17</v>
      </c>
      <c r="B23" s="494" t="s">
        <v>533</v>
      </c>
      <c r="C23" s="715">
        <v>4138126.1723999996</v>
      </c>
      <c r="D23" s="715">
        <v>13220867.552714156</v>
      </c>
      <c r="E23" s="715">
        <v>2171239.7292769947</v>
      </c>
      <c r="F23" s="715"/>
      <c r="G23" s="662"/>
      <c r="H23" s="623">
        <f t="shared" si="0"/>
        <v>15187753.995837161</v>
      </c>
    </row>
    <row r="24" spans="1:9">
      <c r="A24" s="479">
        <v>18</v>
      </c>
      <c r="B24" s="494" t="s">
        <v>534</v>
      </c>
      <c r="C24" s="715">
        <v>0</v>
      </c>
      <c r="D24" s="715">
        <v>0</v>
      </c>
      <c r="E24" s="715">
        <v>0</v>
      </c>
      <c r="F24" s="715"/>
      <c r="G24" s="662"/>
      <c r="H24" s="623">
        <f t="shared" si="0"/>
        <v>0</v>
      </c>
    </row>
    <row r="25" spans="1:9">
      <c r="A25" s="479">
        <v>19</v>
      </c>
      <c r="B25" s="494" t="s">
        <v>535</v>
      </c>
      <c r="C25" s="715">
        <v>0</v>
      </c>
      <c r="D25" s="715">
        <v>0</v>
      </c>
      <c r="E25" s="715">
        <v>0</v>
      </c>
      <c r="F25" s="715"/>
      <c r="G25" s="662"/>
      <c r="H25" s="623">
        <f t="shared" si="0"/>
        <v>0</v>
      </c>
    </row>
    <row r="26" spans="1:9">
      <c r="A26" s="479">
        <v>20</v>
      </c>
      <c r="B26" s="494" t="s">
        <v>536</v>
      </c>
      <c r="C26" s="715">
        <v>0</v>
      </c>
      <c r="D26" s="715">
        <v>5907143.8400000008</v>
      </c>
      <c r="E26" s="715">
        <v>5008.2283881696994</v>
      </c>
      <c r="F26" s="715"/>
      <c r="G26" s="662"/>
      <c r="H26" s="623">
        <f t="shared" si="0"/>
        <v>5902135.611611831</v>
      </c>
      <c r="I26" s="385"/>
    </row>
    <row r="27" spans="1:9">
      <c r="A27" s="479">
        <v>21</v>
      </c>
      <c r="B27" s="494" t="s">
        <v>537</v>
      </c>
      <c r="C27" s="715">
        <v>0</v>
      </c>
      <c r="D27" s="715">
        <v>0</v>
      </c>
      <c r="E27" s="715">
        <v>0</v>
      </c>
      <c r="F27" s="715"/>
      <c r="G27" s="662"/>
      <c r="H27" s="623">
        <f t="shared" si="0"/>
        <v>0</v>
      </c>
      <c r="I27" s="385"/>
    </row>
    <row r="28" spans="1:9">
      <c r="A28" s="479">
        <v>22</v>
      </c>
      <c r="B28" s="494" t="s">
        <v>538</v>
      </c>
      <c r="C28" s="715">
        <v>0</v>
      </c>
      <c r="D28" s="715">
        <v>0</v>
      </c>
      <c r="E28" s="715">
        <v>0</v>
      </c>
      <c r="F28" s="715"/>
      <c r="G28" s="662"/>
      <c r="H28" s="623">
        <f t="shared" si="0"/>
        <v>0</v>
      </c>
      <c r="I28" s="385"/>
    </row>
    <row r="29" spans="1:9">
      <c r="A29" s="479">
        <v>23</v>
      </c>
      <c r="B29" s="494" t="s">
        <v>539</v>
      </c>
      <c r="C29" s="715">
        <v>9258268.7185241785</v>
      </c>
      <c r="D29" s="715">
        <v>1602219.9946999999</v>
      </c>
      <c r="E29" s="715">
        <v>2743327.9642166765</v>
      </c>
      <c r="F29" s="715"/>
      <c r="G29" s="662"/>
      <c r="H29" s="623">
        <f t="shared" si="0"/>
        <v>8117160.7490075016</v>
      </c>
      <c r="I29" s="385"/>
    </row>
    <row r="30" spans="1:9">
      <c r="A30" s="479">
        <v>24</v>
      </c>
      <c r="B30" s="494" t="s">
        <v>540</v>
      </c>
      <c r="C30" s="715">
        <v>3158123.54905</v>
      </c>
      <c r="D30" s="715">
        <v>675331.7317</v>
      </c>
      <c r="E30" s="715">
        <v>757406.75852905912</v>
      </c>
      <c r="F30" s="715"/>
      <c r="G30" s="662"/>
      <c r="H30" s="623">
        <f t="shared" si="0"/>
        <v>3076048.5222209408</v>
      </c>
      <c r="I30" s="385"/>
    </row>
    <row r="31" spans="1:9">
      <c r="A31" s="479">
        <v>25</v>
      </c>
      <c r="B31" s="494" t="s">
        <v>541</v>
      </c>
      <c r="C31" s="715">
        <v>0</v>
      </c>
      <c r="D31" s="715">
        <v>0</v>
      </c>
      <c r="E31" s="715">
        <v>0</v>
      </c>
      <c r="F31" s="715"/>
      <c r="G31" s="662"/>
      <c r="H31" s="623">
        <f t="shared" si="0"/>
        <v>0</v>
      </c>
      <c r="I31" s="385"/>
    </row>
    <row r="32" spans="1:9" ht="25.5">
      <c r="A32" s="479">
        <v>26</v>
      </c>
      <c r="B32" s="494" t="s">
        <v>542</v>
      </c>
      <c r="C32" s="715">
        <v>830084.01528999989</v>
      </c>
      <c r="D32" s="715">
        <v>6651069.1782174576</v>
      </c>
      <c r="E32" s="715">
        <v>487168.82973700872</v>
      </c>
      <c r="F32" s="715"/>
      <c r="G32" s="662"/>
      <c r="H32" s="623">
        <f t="shared" si="0"/>
        <v>6993984.3637704486</v>
      </c>
      <c r="I32" s="385"/>
    </row>
    <row r="33" spans="1:9">
      <c r="A33" s="479">
        <v>27</v>
      </c>
      <c r="B33" s="480" t="s">
        <v>99</v>
      </c>
      <c r="C33" s="715">
        <v>0</v>
      </c>
      <c r="D33" s="715">
        <f>'[4]18. Assets by Exposure classes'!H20</f>
        <v>295689533.68879998</v>
      </c>
      <c r="E33" s="715">
        <v>0</v>
      </c>
      <c r="F33" s="715"/>
      <c r="G33" s="662"/>
      <c r="H33" s="623">
        <f t="shared" si="0"/>
        <v>295689533.68879998</v>
      </c>
      <c r="I33" s="783">
        <f>H33-'18. Assets by Exposure classes'!H20</f>
        <v>0</v>
      </c>
    </row>
    <row r="34" spans="1:9">
      <c r="A34" s="479">
        <v>28</v>
      </c>
      <c r="B34" s="493" t="s">
        <v>66</v>
      </c>
      <c r="C34" s="661">
        <f>SUM(C7:C33)</f>
        <v>86870251.275017306</v>
      </c>
      <c r="D34" s="661">
        <f>SUM(D7:D33)</f>
        <v>383123434.69773829</v>
      </c>
      <c r="E34" s="661">
        <f>SUM(E7:E33)</f>
        <v>23564223.278838553</v>
      </c>
      <c r="F34" s="661">
        <f>SUM(F7:F33)</f>
        <v>0</v>
      </c>
      <c r="G34" s="661">
        <f>SUM(G7:G33)</f>
        <v>0</v>
      </c>
      <c r="H34" s="623">
        <f t="shared" si="0"/>
        <v>446429462.69391704</v>
      </c>
      <c r="I34" s="385"/>
    </row>
    <row r="35" spans="1:9">
      <c r="A35" s="385"/>
      <c r="B35" s="385"/>
      <c r="C35" s="620">
        <f>C34-'18. Assets by Exposure classes'!C21</f>
        <v>0</v>
      </c>
      <c r="D35" s="622">
        <f>D34-'18. Assets by Exposure classes'!D21</f>
        <v>0</v>
      </c>
      <c r="E35" s="620">
        <f>SUM(E7:E32)-'18. Assets by Exposure classes'!E22-144</f>
        <v>-0.4999999925494194</v>
      </c>
      <c r="F35" s="620">
        <f>SUM(F7:F31)-'18. Assets by Exposure classes'!F22</f>
        <v>0</v>
      </c>
      <c r="G35" s="622"/>
      <c r="H35" s="620">
        <f>H34-'18. Assets by Exposure classes'!H21</f>
        <v>0</v>
      </c>
      <c r="I35" s="385"/>
    </row>
    <row r="36" spans="1:9">
      <c r="A36" s="385"/>
      <c r="B36" s="386"/>
      <c r="C36" s="622"/>
      <c r="D36" s="622">
        <f>SUM(D7:D32)-'18. Assets by Exposure classes'!D22-D8-351+349444</f>
        <v>0.17999999970197678</v>
      </c>
      <c r="E36" s="620"/>
      <c r="F36" s="622"/>
      <c r="G36" s="622"/>
      <c r="H36" s="622"/>
      <c r="I36" s="385"/>
    </row>
    <row r="37" spans="1:9">
      <c r="C37" s="682"/>
      <c r="D37" s="682"/>
      <c r="E37" s="682"/>
      <c r="F37" s="682"/>
      <c r="G37" s="682"/>
      <c r="H37" s="682"/>
    </row>
    <row r="38" spans="1:9">
      <c r="C38" s="682"/>
      <c r="D38" s="682"/>
      <c r="E38" s="682"/>
      <c r="F38" s="682"/>
      <c r="G38" s="682"/>
      <c r="H38" s="682"/>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7"/>
  <sheetViews>
    <sheetView showGridLines="0" zoomScale="80" zoomScaleNormal="80" workbookViewId="0">
      <selection activeCell="C6" sqref="C6:C17"/>
    </sheetView>
  </sheetViews>
  <sheetFormatPr defaultColWidth="9.28515625" defaultRowHeight="12.75"/>
  <cols>
    <col min="1" max="1" width="11.7109375" style="378" bestFit="1" customWidth="1"/>
    <col min="2" max="2" width="108" style="378" bestFit="1" customWidth="1"/>
    <col min="3" max="3" width="35.5703125" style="378" customWidth="1"/>
    <col min="4" max="4" width="38.42578125" style="384" customWidth="1"/>
    <col min="5" max="16384" width="9.28515625" style="378"/>
  </cols>
  <sheetData>
    <row r="1" spans="1:4" ht="13.5">
      <c r="A1" s="377" t="s">
        <v>108</v>
      </c>
      <c r="B1" s="305" t="str">
        <f>Info!C2</f>
        <v>სს "ვითიბი ბანკი ჯორჯია"</v>
      </c>
      <c r="D1" s="378"/>
    </row>
    <row r="2" spans="1:4">
      <c r="A2" s="379" t="s">
        <v>109</v>
      </c>
      <c r="B2" s="381">
        <f>Info!D2</f>
        <v>45838</v>
      </c>
      <c r="D2" s="378"/>
    </row>
    <row r="3" spans="1:4">
      <c r="A3" s="380" t="s">
        <v>543</v>
      </c>
      <c r="D3" s="378"/>
    </row>
    <row r="5" spans="1:4">
      <c r="A5" s="881" t="s">
        <v>880</v>
      </c>
      <c r="B5" s="881"/>
      <c r="C5" s="502" t="s">
        <v>562</v>
      </c>
      <c r="D5" s="502" t="s">
        <v>879</v>
      </c>
    </row>
    <row r="6" spans="1:4">
      <c r="A6" s="501">
        <v>1</v>
      </c>
      <c r="B6" s="495" t="s">
        <v>878</v>
      </c>
      <c r="C6" s="721">
        <v>22565804.313144658</v>
      </c>
      <c r="D6" s="721">
        <v>0</v>
      </c>
    </row>
    <row r="7" spans="1:4">
      <c r="A7" s="498">
        <v>2</v>
      </c>
      <c r="B7" s="495" t="s">
        <v>877</v>
      </c>
      <c r="C7" s="722">
        <f>SUM(C8:C9)</f>
        <v>998418.97</v>
      </c>
      <c r="D7" s="722">
        <f>SUM(D8:D9)</f>
        <v>0</v>
      </c>
    </row>
    <row r="8" spans="1:4">
      <c r="A8" s="500">
        <v>2.1</v>
      </c>
      <c r="B8" s="499" t="s">
        <v>876</v>
      </c>
      <c r="C8" s="722"/>
      <c r="D8" s="722"/>
    </row>
    <row r="9" spans="1:4">
      <c r="A9" s="500">
        <v>2.2000000000000002</v>
      </c>
      <c r="B9" s="499" t="s">
        <v>875</v>
      </c>
      <c r="C9" s="722">
        <v>998418.97</v>
      </c>
      <c r="D9" s="722"/>
    </row>
    <row r="10" spans="1:4">
      <c r="A10" s="501">
        <v>3</v>
      </c>
      <c r="B10" s="495" t="s">
        <v>874</v>
      </c>
      <c r="C10" s="722">
        <f>SUM(C11:C13)</f>
        <v>0</v>
      </c>
      <c r="D10" s="722">
        <f>SUM(D11:D13)</f>
        <v>0</v>
      </c>
    </row>
    <row r="11" spans="1:4">
      <c r="A11" s="500">
        <v>3.1</v>
      </c>
      <c r="B11" s="499" t="s">
        <v>544</v>
      </c>
      <c r="C11" s="722"/>
      <c r="D11" s="722">
        <v>0</v>
      </c>
    </row>
    <row r="12" spans="1:4">
      <c r="A12" s="500">
        <v>3.2</v>
      </c>
      <c r="B12" s="499" t="s">
        <v>873</v>
      </c>
      <c r="C12" s="722">
        <v>0</v>
      </c>
      <c r="D12" s="722"/>
    </row>
    <row r="13" spans="1:4">
      <c r="A13" s="500">
        <v>3.3</v>
      </c>
      <c r="B13" s="499" t="s">
        <v>872</v>
      </c>
      <c r="C13" s="722"/>
      <c r="D13" s="722"/>
    </row>
    <row r="14" spans="1:4">
      <c r="A14" s="498">
        <v>4</v>
      </c>
      <c r="B14" s="497" t="s">
        <v>871</v>
      </c>
      <c r="C14" s="722">
        <v>0</v>
      </c>
      <c r="D14" s="722"/>
    </row>
    <row r="15" spans="1:4">
      <c r="A15" s="496">
        <v>5</v>
      </c>
      <c r="B15" s="495" t="s">
        <v>870</v>
      </c>
      <c r="C15" s="621">
        <f>C6+C7-C10+C14</f>
        <v>23564223.283144657</v>
      </c>
      <c r="D15" s="721">
        <f>D6+D7-D10+D14</f>
        <v>0</v>
      </c>
    </row>
    <row r="16" spans="1:4">
      <c r="C16" s="619">
        <f>C15-SUM('19. Assets by Risk Sectors'!E7:E32)-SUM('19. Assets by Risk Sectors'!F7:F32)</f>
        <v>4.3061040341854095E-3</v>
      </c>
    </row>
    <row r="17" spans="3:3">
      <c r="C17" s="627"/>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showGridLines="0" zoomScale="80" zoomScaleNormal="80" workbookViewId="0">
      <selection activeCell="C7" sqref="C7:C18"/>
    </sheetView>
  </sheetViews>
  <sheetFormatPr defaultColWidth="9.28515625" defaultRowHeight="12.75"/>
  <cols>
    <col min="1" max="1" width="11.7109375" style="490" bestFit="1" customWidth="1"/>
    <col min="2" max="2" width="128.85546875" style="490" bestFit="1" customWidth="1"/>
    <col min="3" max="3" width="37" style="490" customWidth="1"/>
    <col min="4" max="4" width="50.5703125" style="490" customWidth="1"/>
    <col min="5" max="16384" width="9.28515625" style="490"/>
  </cols>
  <sheetData>
    <row r="1" spans="1:5" ht="13.5">
      <c r="A1" s="377" t="s">
        <v>108</v>
      </c>
      <c r="B1" s="305" t="str">
        <f>Info!C2</f>
        <v>სს "ვითიბი ბანკი ჯორჯია"</v>
      </c>
    </row>
    <row r="2" spans="1:5">
      <c r="A2" s="379" t="s">
        <v>109</v>
      </c>
      <c r="B2" s="381">
        <f>Info!D2</f>
        <v>45838</v>
      </c>
    </row>
    <row r="3" spans="1:5">
      <c r="A3" s="380" t="s">
        <v>545</v>
      </c>
    </row>
    <row r="4" spans="1:5">
      <c r="A4" s="380"/>
    </row>
    <row r="5" spans="1:5" ht="15" customHeight="1">
      <c r="A5" s="882" t="s">
        <v>546</v>
      </c>
      <c r="B5" s="883"/>
      <c r="C5" s="886" t="s">
        <v>547</v>
      </c>
      <c r="D5" s="886" t="s">
        <v>548</v>
      </c>
    </row>
    <row r="6" spans="1:5">
      <c r="A6" s="884"/>
      <c r="B6" s="885"/>
      <c r="C6" s="886"/>
      <c r="D6" s="886"/>
    </row>
    <row r="7" spans="1:5">
      <c r="A7" s="493">
        <v>1</v>
      </c>
      <c r="B7" s="483" t="s">
        <v>549</v>
      </c>
      <c r="C7" s="717">
        <v>101053492.52562232</v>
      </c>
      <c r="D7" s="503"/>
    </row>
    <row r="8" spans="1:5">
      <c r="A8" s="480">
        <v>2</v>
      </c>
      <c r="B8" s="480" t="s">
        <v>550</v>
      </c>
      <c r="C8" s="715">
        <v>491879.33630000002</v>
      </c>
      <c r="D8" s="503"/>
    </row>
    <row r="9" spans="1:5">
      <c r="A9" s="480">
        <v>3</v>
      </c>
      <c r="B9" s="506" t="s">
        <v>551</v>
      </c>
      <c r="C9" s="715">
        <v>0</v>
      </c>
      <c r="D9" s="503"/>
    </row>
    <row r="10" spans="1:5">
      <c r="A10" s="480">
        <v>4</v>
      </c>
      <c r="B10" s="480" t="s">
        <v>552</v>
      </c>
      <c r="C10" s="715">
        <f>SUM(C11:C17)</f>
        <v>14675120.2904</v>
      </c>
      <c r="D10" s="503"/>
    </row>
    <row r="11" spans="1:5">
      <c r="A11" s="480">
        <v>5</v>
      </c>
      <c r="B11" s="505" t="s">
        <v>881</v>
      </c>
      <c r="C11" s="715">
        <v>0</v>
      </c>
      <c r="D11" s="503"/>
    </row>
    <row r="12" spans="1:5">
      <c r="A12" s="480">
        <v>6</v>
      </c>
      <c r="B12" s="505" t="s">
        <v>553</v>
      </c>
      <c r="C12" s="715">
        <v>13681576.9604</v>
      </c>
      <c r="D12" s="503"/>
    </row>
    <row r="13" spans="1:5">
      <c r="A13" s="480">
        <v>7</v>
      </c>
      <c r="B13" s="505" t="s">
        <v>556</v>
      </c>
      <c r="C13" s="715">
        <v>0</v>
      </c>
      <c r="D13" s="503"/>
      <c r="E13" s="659">
        <f>C13-'18. Assets by Exposure classes'!H11</f>
        <v>0</v>
      </c>
    </row>
    <row r="14" spans="1:5">
      <c r="A14" s="480">
        <v>8</v>
      </c>
      <c r="B14" s="505" t="s">
        <v>554</v>
      </c>
      <c r="C14" s="715">
        <v>993543.33</v>
      </c>
      <c r="D14" s="480"/>
    </row>
    <row r="15" spans="1:5">
      <c r="A15" s="480">
        <v>9</v>
      </c>
      <c r="B15" s="505" t="s">
        <v>555</v>
      </c>
      <c r="C15" s="715">
        <v>0</v>
      </c>
      <c r="D15" s="480"/>
    </row>
    <row r="16" spans="1:5">
      <c r="A16" s="480">
        <v>10</v>
      </c>
      <c r="B16" s="505" t="s">
        <v>557</v>
      </c>
      <c r="C16" s="715">
        <v>0</v>
      </c>
      <c r="D16" s="480"/>
    </row>
    <row r="17" spans="1:4" ht="25.5">
      <c r="A17" s="480">
        <v>11</v>
      </c>
      <c r="B17" s="505" t="s">
        <v>558</v>
      </c>
      <c r="C17" s="715">
        <v>0</v>
      </c>
      <c r="D17" s="503"/>
    </row>
    <row r="18" spans="1:4">
      <c r="A18" s="493">
        <v>12</v>
      </c>
      <c r="B18" s="504" t="s">
        <v>559</v>
      </c>
      <c r="C18" s="717">
        <f>C7+C8+C9-C10</f>
        <v>86870251.571522325</v>
      </c>
      <c r="D18" s="503"/>
    </row>
    <row r="19" spans="1:4">
      <c r="C19" s="784">
        <f>C18-'18. Assets by Exposure classes'!C22</f>
        <v>0.29650503396987915</v>
      </c>
    </row>
    <row r="20" spans="1:4">
      <c r="C20" s="660"/>
    </row>
    <row r="21" spans="1:4">
      <c r="B21" s="377"/>
      <c r="C21" s="660"/>
    </row>
    <row r="22" spans="1:4">
      <c r="B22" s="379"/>
    </row>
    <row r="23" spans="1:4">
      <c r="B23" s="380"/>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9"/>
  <sheetViews>
    <sheetView showGridLines="0" zoomScale="70" zoomScaleNormal="70" workbookViewId="0">
      <selection activeCell="C29" sqref="C29"/>
    </sheetView>
  </sheetViews>
  <sheetFormatPr defaultColWidth="9.28515625" defaultRowHeight="12.75"/>
  <cols>
    <col min="1" max="1" width="11.7109375" style="490" bestFit="1" customWidth="1"/>
    <col min="2" max="2" width="63.85546875" style="490" customWidth="1"/>
    <col min="3" max="3" width="17" style="490" bestFit="1" customWidth="1"/>
    <col min="4" max="18" width="22.28515625" style="490" customWidth="1"/>
    <col min="19" max="19" width="23.28515625" style="490" bestFit="1" customWidth="1"/>
    <col min="20" max="26" width="22.28515625" style="490" customWidth="1"/>
    <col min="27" max="27" width="23.28515625" style="490" bestFit="1" customWidth="1"/>
    <col min="28" max="28" width="20" style="490" customWidth="1"/>
    <col min="29" max="16384" width="9.28515625" style="490"/>
  </cols>
  <sheetData>
    <row r="1" spans="1:28" ht="13.5">
      <c r="A1" s="377" t="s">
        <v>108</v>
      </c>
      <c r="B1" s="305" t="str">
        <f>Info!C2</f>
        <v>სს "ვითიბი ბანკი ჯორჯია"</v>
      </c>
    </row>
    <row r="2" spans="1:28">
      <c r="A2" s="379" t="s">
        <v>109</v>
      </c>
      <c r="B2" s="381">
        <f>Info!D2</f>
        <v>45838</v>
      </c>
      <c r="C2" s="491"/>
    </row>
    <row r="3" spans="1:28">
      <c r="A3" s="380" t="s">
        <v>560</v>
      </c>
      <c r="D3" s="794">
        <f>D8-'24. Risk Sector'!D33</f>
        <v>0</v>
      </c>
      <c r="H3" s="794">
        <f>H8-'24. Risk Sector'!E33</f>
        <v>0</v>
      </c>
      <c r="L3" s="794">
        <f>L8-'23. LTV'!L8</f>
        <v>0</v>
      </c>
    </row>
    <row r="4" spans="1:28">
      <c r="C4" s="794">
        <f>C8-'24. Risk Sector'!C33</f>
        <v>-0.28677582740783691</v>
      </c>
      <c r="D4" s="794">
        <f>D8-'23. LTV'!D8</f>
        <v>0</v>
      </c>
      <c r="H4" s="794">
        <f>H8-'23. LTV'!H8</f>
        <v>0</v>
      </c>
      <c r="L4" s="794">
        <f>L8-'24. Risk Sector'!F33</f>
        <v>-0.28147579729557037</v>
      </c>
    </row>
    <row r="5" spans="1:28" ht="15" customHeight="1">
      <c r="A5" s="887" t="s">
        <v>894</v>
      </c>
      <c r="B5" s="888"/>
      <c r="C5" s="893" t="s">
        <v>893</v>
      </c>
      <c r="D5" s="894"/>
      <c r="E5" s="894"/>
      <c r="F5" s="894"/>
      <c r="G5" s="894"/>
      <c r="H5" s="894"/>
      <c r="I5" s="894"/>
      <c r="J5" s="894"/>
      <c r="K5" s="894"/>
      <c r="L5" s="894"/>
      <c r="M5" s="894"/>
      <c r="N5" s="894"/>
      <c r="O5" s="894"/>
      <c r="P5" s="894"/>
      <c r="Q5" s="894"/>
      <c r="R5" s="894"/>
      <c r="S5" s="894"/>
      <c r="T5" s="521"/>
      <c r="U5" s="521"/>
      <c r="V5" s="521"/>
      <c r="W5" s="521"/>
      <c r="X5" s="521"/>
      <c r="Y5" s="521"/>
      <c r="Z5" s="521"/>
      <c r="AA5" s="520"/>
      <c r="AB5" s="511"/>
    </row>
    <row r="6" spans="1:28">
      <c r="A6" s="889"/>
      <c r="B6" s="890"/>
      <c r="C6" s="895" t="s">
        <v>66</v>
      </c>
      <c r="D6" s="897" t="s">
        <v>892</v>
      </c>
      <c r="E6" s="897"/>
      <c r="F6" s="897"/>
      <c r="G6" s="897"/>
      <c r="H6" s="898" t="s">
        <v>891</v>
      </c>
      <c r="I6" s="899"/>
      <c r="J6" s="899"/>
      <c r="K6" s="900"/>
      <c r="L6" s="519"/>
      <c r="M6" s="901" t="s">
        <v>890</v>
      </c>
      <c r="N6" s="901"/>
      <c r="O6" s="901"/>
      <c r="P6" s="901"/>
      <c r="Q6" s="901"/>
      <c r="R6" s="901"/>
      <c r="S6" s="877"/>
      <c r="T6" s="518"/>
      <c r="U6" s="880" t="s">
        <v>889</v>
      </c>
      <c r="V6" s="880"/>
      <c r="W6" s="880"/>
      <c r="X6" s="880"/>
      <c r="Y6" s="880"/>
      <c r="Z6" s="880"/>
      <c r="AA6" s="878"/>
      <c r="AB6" s="517"/>
    </row>
    <row r="7" spans="1:28" ht="25.5">
      <c r="A7" s="891"/>
      <c r="B7" s="892"/>
      <c r="C7" s="896"/>
      <c r="D7" s="516"/>
      <c r="E7" s="512" t="s">
        <v>561</v>
      </c>
      <c r="F7" s="487" t="s">
        <v>887</v>
      </c>
      <c r="G7" s="487" t="s">
        <v>888</v>
      </c>
      <c r="H7" s="515"/>
      <c r="I7" s="512" t="s">
        <v>561</v>
      </c>
      <c r="J7" s="487" t="s">
        <v>887</v>
      </c>
      <c r="K7" s="487" t="s">
        <v>888</v>
      </c>
      <c r="L7" s="514"/>
      <c r="M7" s="512" t="s">
        <v>561</v>
      </c>
      <c r="N7" s="487" t="s">
        <v>887</v>
      </c>
      <c r="O7" s="487" t="s">
        <v>886</v>
      </c>
      <c r="P7" s="487" t="s">
        <v>885</v>
      </c>
      <c r="Q7" s="487" t="s">
        <v>884</v>
      </c>
      <c r="R7" s="487" t="s">
        <v>883</v>
      </c>
      <c r="S7" s="487" t="s">
        <v>882</v>
      </c>
      <c r="T7" s="513"/>
      <c r="U7" s="512" t="s">
        <v>561</v>
      </c>
      <c r="V7" s="487" t="s">
        <v>887</v>
      </c>
      <c r="W7" s="487" t="s">
        <v>886</v>
      </c>
      <c r="X7" s="487" t="s">
        <v>885</v>
      </c>
      <c r="Y7" s="487" t="s">
        <v>884</v>
      </c>
      <c r="Z7" s="487" t="s">
        <v>883</v>
      </c>
      <c r="AA7" s="487" t="s">
        <v>882</v>
      </c>
      <c r="AB7" s="511"/>
    </row>
    <row r="8" spans="1:28">
      <c r="A8" s="510">
        <v>1</v>
      </c>
      <c r="B8" s="483" t="s">
        <v>562</v>
      </c>
      <c r="C8" s="690">
        <f>SUM(C9:C14)</f>
        <v>167083667.28395566</v>
      </c>
      <c r="D8" s="690">
        <f t="shared" ref="D8:U8" si="0">SUM(D9:D14)</f>
        <v>55085779.009177454</v>
      </c>
      <c r="E8" s="690">
        <f t="shared" si="0"/>
        <v>55085779.009177454</v>
      </c>
      <c r="F8" s="690">
        <f t="shared" si="0"/>
        <v>0</v>
      </c>
      <c r="G8" s="690">
        <f t="shared" si="0"/>
        <v>0</v>
      </c>
      <c r="H8" s="690">
        <f t="shared" si="0"/>
        <v>25127636.999760885</v>
      </c>
      <c r="I8" s="690">
        <f t="shared" si="0"/>
        <v>25127636.999760885</v>
      </c>
      <c r="J8" s="690">
        <f t="shared" si="0"/>
        <v>0</v>
      </c>
      <c r="K8" s="690">
        <f t="shared" si="0"/>
        <v>0</v>
      </c>
      <c r="L8" s="690">
        <f t="shared" si="0"/>
        <v>86870251.275017321</v>
      </c>
      <c r="M8" s="690">
        <f t="shared" si="0"/>
        <v>26481221.218559809</v>
      </c>
      <c r="N8" s="690">
        <f t="shared" si="0"/>
        <v>6554193.4493100001</v>
      </c>
      <c r="O8" s="690">
        <f t="shared" si="0"/>
        <v>4167520.045933146</v>
      </c>
      <c r="P8" s="690">
        <f t="shared" si="0"/>
        <v>2050678.4496623559</v>
      </c>
      <c r="Q8" s="690">
        <f t="shared" si="0"/>
        <v>3044828.4097000058</v>
      </c>
      <c r="R8" s="690">
        <f t="shared" si="0"/>
        <v>44571809.701851994</v>
      </c>
      <c r="S8" s="690">
        <f t="shared" si="0"/>
        <v>0</v>
      </c>
      <c r="T8" s="690">
        <f t="shared" si="0"/>
        <v>0</v>
      </c>
      <c r="U8" s="690">
        <f t="shared" si="0"/>
        <v>0</v>
      </c>
      <c r="V8" s="479"/>
      <c r="W8" s="479"/>
      <c r="X8" s="479"/>
      <c r="Y8" s="479"/>
      <c r="Z8" s="479"/>
      <c r="AA8" s="479"/>
      <c r="AB8" s="507"/>
    </row>
    <row r="9" spans="1:28">
      <c r="A9" s="479">
        <v>1.1000000000000001</v>
      </c>
      <c r="B9" s="509" t="s">
        <v>563</v>
      </c>
      <c r="C9" s="750"/>
      <c r="D9" s="715">
        <f>SUM(E9:G9)</f>
        <v>0</v>
      </c>
      <c r="E9" s="715"/>
      <c r="F9" s="715"/>
      <c r="G9" s="715"/>
      <c r="H9" s="715">
        <f>SUM(I9:K9)</f>
        <v>0</v>
      </c>
      <c r="I9" s="715"/>
      <c r="J9" s="715"/>
      <c r="K9" s="715"/>
      <c r="L9" s="715">
        <f>SUM(M9:S9)</f>
        <v>0</v>
      </c>
      <c r="M9" s="715"/>
      <c r="N9" s="715"/>
      <c r="O9" s="715"/>
      <c r="P9" s="715"/>
      <c r="Q9" s="715"/>
      <c r="R9" s="715"/>
      <c r="S9" s="751"/>
      <c r="T9" s="751"/>
      <c r="U9" s="751"/>
      <c r="V9" s="479"/>
      <c r="W9" s="479"/>
      <c r="X9" s="479"/>
      <c r="Y9" s="479"/>
      <c r="Z9" s="479"/>
      <c r="AA9" s="479"/>
      <c r="AB9" s="507"/>
    </row>
    <row r="10" spans="1:28">
      <c r="A10" s="479">
        <v>1.2</v>
      </c>
      <c r="B10" s="509" t="s">
        <v>564</v>
      </c>
      <c r="C10" s="750"/>
      <c r="D10" s="715">
        <f t="shared" ref="D10:D14" si="1">SUM(E10:G10)</f>
        <v>0</v>
      </c>
      <c r="E10" s="715"/>
      <c r="F10" s="715"/>
      <c r="G10" s="715"/>
      <c r="H10" s="715">
        <f t="shared" ref="H10:H14" si="2">SUM(I10:K10)</f>
        <v>0</v>
      </c>
      <c r="I10" s="715"/>
      <c r="J10" s="715"/>
      <c r="K10" s="715"/>
      <c r="L10" s="715">
        <f t="shared" ref="L10:L14" si="3">SUM(M10:S10)</f>
        <v>0</v>
      </c>
      <c r="M10" s="715"/>
      <c r="N10" s="715"/>
      <c r="O10" s="715"/>
      <c r="P10" s="715"/>
      <c r="Q10" s="715"/>
      <c r="R10" s="715"/>
      <c r="S10" s="751"/>
      <c r="T10" s="751"/>
      <c r="U10" s="751"/>
      <c r="V10" s="479"/>
      <c r="W10" s="479"/>
      <c r="X10" s="479"/>
      <c r="Y10" s="479"/>
      <c r="Z10" s="479"/>
      <c r="AA10" s="479"/>
      <c r="AB10" s="507"/>
    </row>
    <row r="11" spans="1:28">
      <c r="A11" s="479">
        <v>1.3</v>
      </c>
      <c r="B11" s="509" t="s">
        <v>565</v>
      </c>
      <c r="C11" s="750"/>
      <c r="D11" s="715">
        <f t="shared" si="1"/>
        <v>0</v>
      </c>
      <c r="E11" s="715"/>
      <c r="F11" s="715"/>
      <c r="G11" s="715"/>
      <c r="H11" s="715">
        <f t="shared" si="2"/>
        <v>0</v>
      </c>
      <c r="I11" s="715"/>
      <c r="J11" s="715"/>
      <c r="K11" s="715"/>
      <c r="L11" s="715">
        <f t="shared" si="3"/>
        <v>0</v>
      </c>
      <c r="M11" s="715"/>
      <c r="N11" s="715"/>
      <c r="O11" s="715"/>
      <c r="P11" s="715"/>
      <c r="Q11" s="715"/>
      <c r="R11" s="715"/>
      <c r="S11" s="751"/>
      <c r="T11" s="751"/>
      <c r="U11" s="751"/>
      <c r="V11" s="479"/>
      <c r="W11" s="479"/>
      <c r="X11" s="479"/>
      <c r="Y11" s="479"/>
      <c r="Z11" s="479"/>
      <c r="AA11" s="479"/>
      <c r="AB11" s="507"/>
    </row>
    <row r="12" spans="1:28">
      <c r="A12" s="479">
        <v>1.4</v>
      </c>
      <c r="B12" s="509" t="s">
        <v>566</v>
      </c>
      <c r="C12" s="750">
        <f>SUM(D12,H12,L12,)</f>
        <v>442539.45240000001</v>
      </c>
      <c r="D12" s="715">
        <f t="shared" si="1"/>
        <v>349443.82</v>
      </c>
      <c r="E12" s="715">
        <v>349443.82</v>
      </c>
      <c r="F12" s="715">
        <v>0</v>
      </c>
      <c r="G12" s="715">
        <v>0</v>
      </c>
      <c r="H12" s="715">
        <f t="shared" si="2"/>
        <v>0</v>
      </c>
      <c r="I12" s="715">
        <v>0</v>
      </c>
      <c r="J12" s="715">
        <v>0</v>
      </c>
      <c r="K12" s="715">
        <v>0</v>
      </c>
      <c r="L12" s="715">
        <f t="shared" si="3"/>
        <v>93095.632400000002</v>
      </c>
      <c r="M12" s="715">
        <v>0</v>
      </c>
      <c r="N12" s="715">
        <v>0</v>
      </c>
      <c r="O12" s="715">
        <v>0</v>
      </c>
      <c r="P12" s="715">
        <v>0</v>
      </c>
      <c r="Q12" s="715">
        <v>93095.632400000002</v>
      </c>
      <c r="R12" s="715">
        <v>0</v>
      </c>
      <c r="S12" s="751">
        <v>0</v>
      </c>
      <c r="T12" s="751"/>
      <c r="U12" s="751"/>
      <c r="V12" s="479"/>
      <c r="W12" s="479"/>
      <c r="X12" s="479"/>
      <c r="Y12" s="479"/>
      <c r="Z12" s="479"/>
      <c r="AA12" s="479"/>
      <c r="AB12" s="507"/>
    </row>
    <row r="13" spans="1:28">
      <c r="A13" s="479">
        <v>1.5</v>
      </c>
      <c r="B13" s="509" t="s">
        <v>567</v>
      </c>
      <c r="C13" s="750">
        <f>SUM(D13,H13,L13,)</f>
        <v>159034949.67261821</v>
      </c>
      <c r="D13" s="715">
        <f t="shared" si="1"/>
        <v>48085266.010959998</v>
      </c>
      <c r="E13" s="715">
        <v>48085266.010959998</v>
      </c>
      <c r="F13" s="715">
        <v>0</v>
      </c>
      <c r="G13" s="715">
        <v>0</v>
      </c>
      <c r="H13" s="715">
        <f t="shared" si="2"/>
        <v>25127636.999760885</v>
      </c>
      <c r="I13" s="715">
        <v>25127636.999760885</v>
      </c>
      <c r="J13" s="715">
        <v>0</v>
      </c>
      <c r="K13" s="715">
        <v>0</v>
      </c>
      <c r="L13" s="715">
        <f t="shared" si="3"/>
        <v>85822046.661897317</v>
      </c>
      <c r="M13" s="715">
        <v>26186600.936889809</v>
      </c>
      <c r="N13" s="715">
        <v>6535862</v>
      </c>
      <c r="O13" s="715">
        <v>3899762.9558931459</v>
      </c>
      <c r="P13" s="715">
        <v>2013697.729662356</v>
      </c>
      <c r="Q13" s="715">
        <v>2742340.4176000059</v>
      </c>
      <c r="R13" s="715">
        <v>44443782.621851996</v>
      </c>
      <c r="S13" s="751">
        <v>0</v>
      </c>
      <c r="T13" s="751"/>
      <c r="U13" s="751"/>
      <c r="V13" s="479"/>
      <c r="W13" s="479"/>
      <c r="X13" s="479"/>
      <c r="Y13" s="479"/>
      <c r="Z13" s="479"/>
      <c r="AA13" s="479"/>
      <c r="AB13" s="507"/>
    </row>
    <row r="14" spans="1:28">
      <c r="A14" s="479">
        <v>1.6</v>
      </c>
      <c r="B14" s="509" t="s">
        <v>568</v>
      </c>
      <c r="C14" s="750">
        <f>SUM(D14,H14,L14,)</f>
        <v>7606178.1589374561</v>
      </c>
      <c r="D14" s="715">
        <f t="shared" si="1"/>
        <v>6651069.1782174567</v>
      </c>
      <c r="E14" s="715">
        <v>6651069.1782174567</v>
      </c>
      <c r="F14" s="715">
        <v>0</v>
      </c>
      <c r="G14" s="715">
        <v>0</v>
      </c>
      <c r="H14" s="715">
        <f t="shared" si="2"/>
        <v>0</v>
      </c>
      <c r="I14" s="715">
        <v>0</v>
      </c>
      <c r="J14" s="715">
        <v>0</v>
      </c>
      <c r="K14" s="715">
        <v>0</v>
      </c>
      <c r="L14" s="715">
        <f t="shared" si="3"/>
        <v>955108.98071999976</v>
      </c>
      <c r="M14" s="715">
        <v>294620.28167</v>
      </c>
      <c r="N14" s="715">
        <v>18331.44931</v>
      </c>
      <c r="O14" s="715">
        <v>267757.09003999998</v>
      </c>
      <c r="P14" s="715">
        <v>36980.719999999994</v>
      </c>
      <c r="Q14" s="715">
        <v>209392.35969999997</v>
      </c>
      <c r="R14" s="715">
        <v>128027.08</v>
      </c>
      <c r="S14" s="751">
        <v>0</v>
      </c>
      <c r="T14" s="751"/>
      <c r="U14" s="751"/>
      <c r="V14" s="479"/>
      <c r="W14" s="479"/>
      <c r="X14" s="479"/>
      <c r="Y14" s="479"/>
      <c r="Z14" s="479"/>
      <c r="AA14" s="479"/>
      <c r="AB14" s="507"/>
    </row>
    <row r="15" spans="1:28">
      <c r="A15" s="510">
        <v>2</v>
      </c>
      <c r="B15" s="493" t="s">
        <v>569</v>
      </c>
      <c r="C15" s="690">
        <f>SUM(C16:C21)</f>
        <v>0</v>
      </c>
      <c r="D15" s="690">
        <f>SUM(D16:D21)</f>
        <v>0</v>
      </c>
      <c r="E15" s="690">
        <f t="shared" ref="E15:U15" si="4">SUM(E16:E21)</f>
        <v>0</v>
      </c>
      <c r="F15" s="690">
        <f t="shared" si="4"/>
        <v>0</v>
      </c>
      <c r="G15" s="690">
        <f t="shared" si="4"/>
        <v>0</v>
      </c>
      <c r="H15" s="690">
        <f t="shared" si="4"/>
        <v>0</v>
      </c>
      <c r="I15" s="690">
        <f t="shared" si="4"/>
        <v>0</v>
      </c>
      <c r="J15" s="690">
        <f t="shared" si="4"/>
        <v>0</v>
      </c>
      <c r="K15" s="690">
        <f t="shared" si="4"/>
        <v>0</v>
      </c>
      <c r="L15" s="690">
        <f t="shared" si="4"/>
        <v>0</v>
      </c>
      <c r="M15" s="690">
        <f t="shared" si="4"/>
        <v>0</v>
      </c>
      <c r="N15" s="690">
        <f t="shared" si="4"/>
        <v>0</v>
      </c>
      <c r="O15" s="690">
        <f t="shared" si="4"/>
        <v>0</v>
      </c>
      <c r="P15" s="690">
        <f t="shared" si="4"/>
        <v>0</v>
      </c>
      <c r="Q15" s="690">
        <f t="shared" si="4"/>
        <v>0</v>
      </c>
      <c r="R15" s="690">
        <f t="shared" si="4"/>
        <v>0</v>
      </c>
      <c r="S15" s="690">
        <f t="shared" si="4"/>
        <v>0</v>
      </c>
      <c r="T15" s="690">
        <f t="shared" si="4"/>
        <v>0</v>
      </c>
      <c r="U15" s="690">
        <f t="shared" si="4"/>
        <v>0</v>
      </c>
      <c r="V15" s="479"/>
      <c r="W15" s="479"/>
      <c r="X15" s="479"/>
      <c r="Y15" s="479"/>
      <c r="Z15" s="479"/>
      <c r="AA15" s="479"/>
      <c r="AB15" s="507"/>
    </row>
    <row r="16" spans="1:28">
      <c r="A16" s="479">
        <v>2.1</v>
      </c>
      <c r="B16" s="509" t="s">
        <v>563</v>
      </c>
      <c r="C16" s="752"/>
      <c r="D16" s="751"/>
      <c r="E16" s="751"/>
      <c r="F16" s="751"/>
      <c r="G16" s="751"/>
      <c r="H16" s="751"/>
      <c r="I16" s="751"/>
      <c r="J16" s="751"/>
      <c r="K16" s="751"/>
      <c r="L16" s="751"/>
      <c r="M16" s="751"/>
      <c r="N16" s="751"/>
      <c r="O16" s="751"/>
      <c r="P16" s="751"/>
      <c r="Q16" s="751"/>
      <c r="R16" s="751"/>
      <c r="S16" s="751"/>
      <c r="T16" s="751"/>
      <c r="U16" s="751"/>
      <c r="V16" s="479"/>
      <c r="W16" s="479"/>
      <c r="X16" s="479"/>
      <c r="Y16" s="479"/>
      <c r="Z16" s="479"/>
      <c r="AA16" s="479"/>
      <c r="AB16" s="507"/>
    </row>
    <row r="17" spans="1:28">
      <c r="A17" s="479">
        <v>2.2000000000000002</v>
      </c>
      <c r="B17" s="509" t="s">
        <v>564</v>
      </c>
      <c r="C17" s="752"/>
      <c r="D17" s="751"/>
      <c r="E17" s="751"/>
      <c r="F17" s="751"/>
      <c r="G17" s="751"/>
      <c r="H17" s="751"/>
      <c r="I17" s="751"/>
      <c r="J17" s="751"/>
      <c r="K17" s="751"/>
      <c r="L17" s="751"/>
      <c r="M17" s="751"/>
      <c r="N17" s="751"/>
      <c r="O17" s="751"/>
      <c r="P17" s="751"/>
      <c r="Q17" s="751"/>
      <c r="R17" s="751"/>
      <c r="S17" s="751"/>
      <c r="T17" s="751"/>
      <c r="U17" s="751"/>
      <c r="V17" s="479"/>
      <c r="W17" s="479"/>
      <c r="X17" s="479"/>
      <c r="Y17" s="479"/>
      <c r="Z17" s="479"/>
      <c r="AA17" s="479"/>
      <c r="AB17" s="507"/>
    </row>
    <row r="18" spans="1:28">
      <c r="A18" s="479">
        <v>2.2999999999999998</v>
      </c>
      <c r="B18" s="509" t="s">
        <v>565</v>
      </c>
      <c r="C18" s="752"/>
      <c r="D18" s="751"/>
      <c r="E18" s="751"/>
      <c r="F18" s="751"/>
      <c r="G18" s="751"/>
      <c r="H18" s="751"/>
      <c r="I18" s="751"/>
      <c r="J18" s="751"/>
      <c r="K18" s="751"/>
      <c r="L18" s="751"/>
      <c r="M18" s="751"/>
      <c r="N18" s="751"/>
      <c r="O18" s="751"/>
      <c r="P18" s="751"/>
      <c r="Q18" s="751"/>
      <c r="R18" s="751"/>
      <c r="S18" s="751"/>
      <c r="T18" s="751"/>
      <c r="U18" s="751"/>
      <c r="V18" s="479"/>
      <c r="W18" s="479"/>
      <c r="X18" s="479"/>
      <c r="Y18" s="479"/>
      <c r="Z18" s="479"/>
      <c r="AA18" s="479"/>
      <c r="AB18" s="507"/>
    </row>
    <row r="19" spans="1:28">
      <c r="A19" s="479">
        <v>2.4</v>
      </c>
      <c r="B19" s="509" t="s">
        <v>566</v>
      </c>
      <c r="C19" s="752"/>
      <c r="D19" s="751"/>
      <c r="E19" s="751"/>
      <c r="F19" s="751"/>
      <c r="G19" s="751"/>
      <c r="H19" s="751"/>
      <c r="I19" s="751"/>
      <c r="J19" s="751"/>
      <c r="K19" s="751"/>
      <c r="L19" s="751"/>
      <c r="M19" s="751"/>
      <c r="N19" s="751"/>
      <c r="O19" s="751"/>
      <c r="P19" s="751"/>
      <c r="Q19" s="751"/>
      <c r="R19" s="751"/>
      <c r="S19" s="751"/>
      <c r="T19" s="751"/>
      <c r="U19" s="751"/>
      <c r="V19" s="479"/>
      <c r="W19" s="479"/>
      <c r="X19" s="479"/>
      <c r="Y19" s="479"/>
      <c r="Z19" s="479"/>
      <c r="AA19" s="479"/>
      <c r="AB19" s="507"/>
    </row>
    <row r="20" spans="1:28">
      <c r="A20" s="479">
        <v>2.5</v>
      </c>
      <c r="B20" s="509" t="s">
        <v>567</v>
      </c>
      <c r="C20" s="752"/>
      <c r="D20" s="751"/>
      <c r="E20" s="751"/>
      <c r="F20" s="751"/>
      <c r="G20" s="751"/>
      <c r="H20" s="751"/>
      <c r="I20" s="751"/>
      <c r="J20" s="751"/>
      <c r="K20" s="751"/>
      <c r="L20" s="751"/>
      <c r="M20" s="751"/>
      <c r="N20" s="751"/>
      <c r="O20" s="751"/>
      <c r="P20" s="751"/>
      <c r="Q20" s="751"/>
      <c r="R20" s="751"/>
      <c r="S20" s="751"/>
      <c r="T20" s="751"/>
      <c r="U20" s="751"/>
      <c r="V20" s="479"/>
      <c r="W20" s="479"/>
      <c r="X20" s="479"/>
      <c r="Y20" s="479"/>
      <c r="Z20" s="479"/>
      <c r="AA20" s="479"/>
      <c r="AB20" s="507"/>
    </row>
    <row r="21" spans="1:28">
      <c r="A21" s="479">
        <v>2.6</v>
      </c>
      <c r="B21" s="509" t="s">
        <v>568</v>
      </c>
      <c r="C21" s="752"/>
      <c r="D21" s="751"/>
      <c r="E21" s="751"/>
      <c r="F21" s="751"/>
      <c r="G21" s="751"/>
      <c r="H21" s="751"/>
      <c r="I21" s="751"/>
      <c r="J21" s="751"/>
      <c r="K21" s="751"/>
      <c r="L21" s="751"/>
      <c r="M21" s="751"/>
      <c r="N21" s="751"/>
      <c r="O21" s="751"/>
      <c r="P21" s="751"/>
      <c r="Q21" s="751"/>
      <c r="R21" s="751"/>
      <c r="S21" s="751"/>
      <c r="T21" s="751"/>
      <c r="U21" s="751"/>
      <c r="V21" s="479"/>
      <c r="W21" s="479"/>
      <c r="X21" s="479"/>
      <c r="Y21" s="479"/>
      <c r="Z21" s="479"/>
      <c r="AA21" s="479"/>
      <c r="AB21" s="507"/>
    </row>
    <row r="22" spans="1:28">
      <c r="A22" s="510">
        <v>3</v>
      </c>
      <c r="B22" s="483" t="s">
        <v>570</v>
      </c>
      <c r="C22" s="690">
        <f>SUM(C23:C28)</f>
        <v>216018.87580000001</v>
      </c>
      <c r="D22" s="690">
        <f>SUM(D23:D28)</f>
        <v>216018.87580000001</v>
      </c>
      <c r="E22" s="690">
        <f t="shared" ref="E22:U22" si="5">SUM(E23:E28)</f>
        <v>0</v>
      </c>
      <c r="F22" s="691">
        <f t="shared" si="5"/>
        <v>0</v>
      </c>
      <c r="G22" s="690">
        <f t="shared" si="5"/>
        <v>0</v>
      </c>
      <c r="H22" s="691">
        <f t="shared" si="5"/>
        <v>0</v>
      </c>
      <c r="I22" s="691">
        <f t="shared" si="5"/>
        <v>0</v>
      </c>
      <c r="J22" s="691">
        <f t="shared" si="5"/>
        <v>0</v>
      </c>
      <c r="K22" s="691">
        <f t="shared" si="5"/>
        <v>0</v>
      </c>
      <c r="L22" s="690">
        <f t="shared" si="5"/>
        <v>0</v>
      </c>
      <c r="M22" s="691">
        <f t="shared" si="5"/>
        <v>0</v>
      </c>
      <c r="N22" s="691">
        <f t="shared" si="5"/>
        <v>0</v>
      </c>
      <c r="O22" s="691">
        <f t="shared" si="5"/>
        <v>0</v>
      </c>
      <c r="P22" s="691">
        <f t="shared" si="5"/>
        <v>0</v>
      </c>
      <c r="Q22" s="691">
        <f t="shared" si="5"/>
        <v>0</v>
      </c>
      <c r="R22" s="691">
        <f t="shared" si="5"/>
        <v>0</v>
      </c>
      <c r="S22" s="691">
        <f t="shared" si="5"/>
        <v>0</v>
      </c>
      <c r="T22" s="691">
        <f t="shared" si="5"/>
        <v>0</v>
      </c>
      <c r="U22" s="690">
        <f t="shared" si="5"/>
        <v>0</v>
      </c>
      <c r="V22" s="508"/>
      <c r="W22" s="508"/>
      <c r="X22" s="508"/>
      <c r="Y22" s="508"/>
      <c r="Z22" s="508"/>
      <c r="AA22" s="508"/>
      <c r="AB22" s="507"/>
    </row>
    <row r="23" spans="1:28">
      <c r="A23" s="479">
        <v>3.1</v>
      </c>
      <c r="B23" s="509" t="s">
        <v>563</v>
      </c>
      <c r="C23" s="753"/>
      <c r="D23" s="754"/>
      <c r="E23" s="755"/>
      <c r="F23" s="755"/>
      <c r="G23" s="755"/>
      <c r="H23" s="754"/>
      <c r="I23" s="755"/>
      <c r="J23" s="755"/>
      <c r="K23" s="755"/>
      <c r="L23" s="754"/>
      <c r="M23" s="755"/>
      <c r="N23" s="755"/>
      <c r="O23" s="755"/>
      <c r="P23" s="755"/>
      <c r="Q23" s="755"/>
      <c r="R23" s="755"/>
      <c r="S23" s="756"/>
      <c r="T23" s="757"/>
      <c r="U23" s="756"/>
      <c r="V23" s="508"/>
      <c r="W23" s="508"/>
      <c r="X23" s="508"/>
      <c r="Y23" s="508"/>
      <c r="Z23" s="508"/>
      <c r="AA23" s="508"/>
      <c r="AB23" s="507"/>
    </row>
    <row r="24" spans="1:28">
      <c r="A24" s="479">
        <v>3.2</v>
      </c>
      <c r="B24" s="509" t="s">
        <v>564</v>
      </c>
      <c r="C24" s="753"/>
      <c r="D24" s="754"/>
      <c r="E24" s="755"/>
      <c r="F24" s="755"/>
      <c r="G24" s="755"/>
      <c r="H24" s="754"/>
      <c r="I24" s="755"/>
      <c r="J24" s="755"/>
      <c r="K24" s="755"/>
      <c r="L24" s="754"/>
      <c r="M24" s="755"/>
      <c r="N24" s="755"/>
      <c r="O24" s="755"/>
      <c r="P24" s="755"/>
      <c r="Q24" s="755"/>
      <c r="R24" s="755"/>
      <c r="S24" s="756"/>
      <c r="T24" s="757"/>
      <c r="U24" s="756"/>
      <c r="V24" s="508"/>
      <c r="W24" s="508"/>
      <c r="X24" s="508"/>
      <c r="Y24" s="508"/>
      <c r="Z24" s="508"/>
      <c r="AA24" s="508"/>
      <c r="AB24" s="507"/>
    </row>
    <row r="25" spans="1:28">
      <c r="A25" s="479">
        <v>3.3</v>
      </c>
      <c r="B25" s="509" t="s">
        <v>565</v>
      </c>
      <c r="C25" s="753"/>
      <c r="D25" s="754"/>
      <c r="E25" s="755"/>
      <c r="F25" s="755"/>
      <c r="G25" s="755"/>
      <c r="H25" s="754"/>
      <c r="I25" s="755"/>
      <c r="J25" s="755"/>
      <c r="K25" s="755"/>
      <c r="L25" s="754"/>
      <c r="M25" s="755"/>
      <c r="N25" s="755"/>
      <c r="O25" s="755"/>
      <c r="P25" s="755"/>
      <c r="Q25" s="755"/>
      <c r="R25" s="755"/>
      <c r="S25" s="756"/>
      <c r="T25" s="757"/>
      <c r="U25" s="756"/>
      <c r="V25" s="508"/>
      <c r="W25" s="508"/>
      <c r="X25" s="508"/>
      <c r="Y25" s="508"/>
      <c r="Z25" s="508"/>
      <c r="AA25" s="508"/>
      <c r="AB25" s="507"/>
    </row>
    <row r="26" spans="1:28">
      <c r="A26" s="479">
        <v>3.4</v>
      </c>
      <c r="B26" s="509" t="s">
        <v>566</v>
      </c>
      <c r="C26" s="750">
        <f>SUM(D26,H26,L26,)</f>
        <v>0</v>
      </c>
      <c r="D26" s="754">
        <v>0</v>
      </c>
      <c r="E26" s="755"/>
      <c r="F26" s="755"/>
      <c r="G26" s="755"/>
      <c r="H26" s="754">
        <v>0</v>
      </c>
      <c r="I26" s="755"/>
      <c r="J26" s="755"/>
      <c r="K26" s="755"/>
      <c r="L26" s="754">
        <v>0</v>
      </c>
      <c r="M26" s="755"/>
      <c r="N26" s="755"/>
      <c r="O26" s="755"/>
      <c r="P26" s="755"/>
      <c r="Q26" s="755"/>
      <c r="R26" s="755"/>
      <c r="S26" s="756"/>
      <c r="T26" s="757"/>
      <c r="U26" s="756"/>
      <c r="V26" s="508"/>
      <c r="W26" s="508"/>
      <c r="X26" s="508"/>
      <c r="Y26" s="508"/>
      <c r="Z26" s="508"/>
      <c r="AA26" s="508"/>
      <c r="AB26" s="507"/>
    </row>
    <row r="27" spans="1:28">
      <c r="A27" s="479">
        <v>3.5</v>
      </c>
      <c r="B27" s="509" t="s">
        <v>567</v>
      </c>
      <c r="C27" s="750">
        <f>SUM(D27,H27,L27,)</f>
        <v>216018.87580000001</v>
      </c>
      <c r="D27" s="773">
        <v>216018.87580000001</v>
      </c>
      <c r="E27" s="755"/>
      <c r="F27" s="755"/>
      <c r="G27" s="755"/>
      <c r="H27" s="754">
        <v>0</v>
      </c>
      <c r="I27" s="755"/>
      <c r="J27" s="755"/>
      <c r="K27" s="755"/>
      <c r="L27" s="754">
        <v>0</v>
      </c>
      <c r="M27" s="755"/>
      <c r="N27" s="755"/>
      <c r="O27" s="755"/>
      <c r="P27" s="755"/>
      <c r="Q27" s="755"/>
      <c r="R27" s="755"/>
      <c r="S27" s="756"/>
      <c r="T27" s="757"/>
      <c r="U27" s="756"/>
      <c r="V27" s="508"/>
      <c r="W27" s="508"/>
      <c r="X27" s="508"/>
      <c r="Y27" s="508"/>
      <c r="Z27" s="508">
        <v>0</v>
      </c>
      <c r="AA27" s="508"/>
      <c r="AB27" s="507"/>
    </row>
    <row r="28" spans="1:28">
      <c r="A28" s="479">
        <v>3.6</v>
      </c>
      <c r="B28" s="509" t="s">
        <v>568</v>
      </c>
      <c r="C28" s="752"/>
      <c r="D28" s="757"/>
      <c r="E28" s="756"/>
      <c r="F28" s="756"/>
      <c r="G28" s="756"/>
      <c r="H28" s="757"/>
      <c r="I28" s="756"/>
      <c r="J28" s="756"/>
      <c r="K28" s="756"/>
      <c r="L28" s="757"/>
      <c r="M28" s="756"/>
      <c r="N28" s="756"/>
      <c r="O28" s="756"/>
      <c r="P28" s="756"/>
      <c r="Q28" s="756"/>
      <c r="R28" s="756"/>
      <c r="S28" s="756"/>
      <c r="T28" s="757"/>
      <c r="U28" s="756"/>
      <c r="V28" s="508"/>
      <c r="W28" s="508"/>
      <c r="X28" s="508"/>
      <c r="Y28" s="508"/>
      <c r="Z28" s="508"/>
      <c r="AA28" s="508"/>
      <c r="AB28" s="507"/>
    </row>
    <row r="29" spans="1:28">
      <c r="C29" s="794">
        <f>C22-'4. Off-balance'!E28</f>
        <v>-0.12419999999110587</v>
      </c>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8"/>
  <sheetViews>
    <sheetView showGridLines="0" zoomScale="60" zoomScaleNormal="60" workbookViewId="0">
      <selection activeCell="C8" sqref="C8:S21"/>
    </sheetView>
  </sheetViews>
  <sheetFormatPr defaultColWidth="9.28515625" defaultRowHeight="12.75"/>
  <cols>
    <col min="1" max="1" width="11.7109375" style="490" bestFit="1" customWidth="1"/>
    <col min="2" max="2" width="90.28515625" style="490" bestFit="1" customWidth="1"/>
    <col min="3" max="3" width="20.28515625" style="490" customWidth="1"/>
    <col min="4" max="4" width="22.28515625" style="490" customWidth="1"/>
    <col min="5" max="7" width="17.140625" style="490" customWidth="1"/>
    <col min="8" max="8" width="22.28515625" style="490" customWidth="1"/>
    <col min="9" max="10" width="17.140625" style="490" customWidth="1"/>
    <col min="11" max="27" width="22.28515625" style="490" customWidth="1"/>
    <col min="28" max="16384" width="9.28515625" style="490"/>
  </cols>
  <sheetData>
    <row r="1" spans="1:27" ht="13.5">
      <c r="A1" s="377" t="s">
        <v>108</v>
      </c>
      <c r="B1" s="305" t="str">
        <f>Info!C2</f>
        <v>სს "ვითიბი ბანკი ჯორჯია"</v>
      </c>
    </row>
    <row r="2" spans="1:27">
      <c r="A2" s="379" t="s">
        <v>109</v>
      </c>
      <c r="B2" s="381">
        <f>Info!D2</f>
        <v>45838</v>
      </c>
    </row>
    <row r="3" spans="1:27">
      <c r="A3" s="380" t="s">
        <v>571</v>
      </c>
      <c r="C3" s="492"/>
    </row>
    <row r="4" spans="1:27" ht="13.5" thickBot="1">
      <c r="A4" s="380"/>
      <c r="B4" s="492"/>
      <c r="C4" s="794">
        <f>C8-'24. Risk Sector'!C33</f>
        <v>-0.2867758572101593</v>
      </c>
    </row>
    <row r="5" spans="1:27" s="522" customFormat="1" ht="13.5" customHeight="1">
      <c r="A5" s="906" t="s">
        <v>901</v>
      </c>
      <c r="B5" s="907"/>
      <c r="C5" s="903" t="s">
        <v>572</v>
      </c>
      <c r="D5" s="904"/>
      <c r="E5" s="904"/>
      <c r="F5" s="904"/>
      <c r="G5" s="904"/>
      <c r="H5" s="904"/>
      <c r="I5" s="904"/>
      <c r="J5" s="904"/>
      <c r="K5" s="904"/>
      <c r="L5" s="904"/>
      <c r="M5" s="904"/>
      <c r="N5" s="904"/>
      <c r="O5" s="904"/>
      <c r="P5" s="904"/>
      <c r="Q5" s="904"/>
      <c r="R5" s="904"/>
      <c r="S5" s="904"/>
      <c r="T5" s="904"/>
      <c r="U5" s="904"/>
      <c r="V5" s="904"/>
      <c r="W5" s="904"/>
      <c r="X5" s="904"/>
      <c r="Y5" s="904"/>
      <c r="Z5" s="904"/>
      <c r="AA5" s="905"/>
    </row>
    <row r="6" spans="1:27" s="522" customFormat="1" ht="12" customHeight="1">
      <c r="A6" s="908"/>
      <c r="B6" s="909"/>
      <c r="C6" s="913" t="s">
        <v>66</v>
      </c>
      <c r="D6" s="912" t="s">
        <v>892</v>
      </c>
      <c r="E6" s="912"/>
      <c r="F6" s="912"/>
      <c r="G6" s="912"/>
      <c r="H6" s="898" t="s">
        <v>891</v>
      </c>
      <c r="I6" s="899"/>
      <c r="J6" s="899"/>
      <c r="K6" s="899"/>
      <c r="L6" s="518"/>
      <c r="M6" s="880" t="s">
        <v>890</v>
      </c>
      <c r="N6" s="880"/>
      <c r="O6" s="880"/>
      <c r="P6" s="880"/>
      <c r="Q6" s="880"/>
      <c r="R6" s="880"/>
      <c r="S6" s="878"/>
      <c r="T6" s="518"/>
      <c r="U6" s="880" t="s">
        <v>889</v>
      </c>
      <c r="V6" s="880"/>
      <c r="W6" s="880"/>
      <c r="X6" s="880"/>
      <c r="Y6" s="880"/>
      <c r="Z6" s="880"/>
      <c r="AA6" s="902"/>
    </row>
    <row r="7" spans="1:27" s="522" customFormat="1" ht="38.25">
      <c r="A7" s="910"/>
      <c r="B7" s="911"/>
      <c r="C7" s="914"/>
      <c r="D7" s="516"/>
      <c r="E7" s="512" t="s">
        <v>561</v>
      </c>
      <c r="F7" s="487" t="s">
        <v>887</v>
      </c>
      <c r="G7" s="487" t="s">
        <v>888</v>
      </c>
      <c r="H7" s="543"/>
      <c r="I7" s="512" t="s">
        <v>561</v>
      </c>
      <c r="J7" s="487" t="s">
        <v>887</v>
      </c>
      <c r="K7" s="487" t="s">
        <v>888</v>
      </c>
      <c r="L7" s="513"/>
      <c r="M7" s="512" t="s">
        <v>561</v>
      </c>
      <c r="N7" s="487" t="s">
        <v>900</v>
      </c>
      <c r="O7" s="487" t="s">
        <v>899</v>
      </c>
      <c r="P7" s="487" t="s">
        <v>898</v>
      </c>
      <c r="Q7" s="487" t="s">
        <v>897</v>
      </c>
      <c r="R7" s="487" t="s">
        <v>896</v>
      </c>
      <c r="S7" s="487" t="s">
        <v>882</v>
      </c>
      <c r="T7" s="513"/>
      <c r="U7" s="512" t="s">
        <v>561</v>
      </c>
      <c r="V7" s="487" t="s">
        <v>900</v>
      </c>
      <c r="W7" s="487" t="s">
        <v>899</v>
      </c>
      <c r="X7" s="487" t="s">
        <v>898</v>
      </c>
      <c r="Y7" s="487" t="s">
        <v>897</v>
      </c>
      <c r="Z7" s="487" t="s">
        <v>896</v>
      </c>
      <c r="AA7" s="487" t="s">
        <v>882</v>
      </c>
    </row>
    <row r="8" spans="1:27">
      <c r="A8" s="542">
        <v>1</v>
      </c>
      <c r="B8" s="541" t="s">
        <v>562</v>
      </c>
      <c r="C8" s="795">
        <f t="shared" ref="C8:C15" si="0">SUM(E8:F8,I8:J8,M8:S8)</f>
        <v>167083667.28395563</v>
      </c>
      <c r="D8" s="715">
        <v>55085779.009177446</v>
      </c>
      <c r="E8" s="715">
        <v>55085779.009177446</v>
      </c>
      <c r="F8" s="715">
        <v>0</v>
      </c>
      <c r="G8" s="715">
        <v>0</v>
      </c>
      <c r="H8" s="715">
        <f>SUM(I8:K8)</f>
        <v>25127636.999760885</v>
      </c>
      <c r="I8" s="715">
        <v>25127636.999760885</v>
      </c>
      <c r="J8" s="715">
        <v>0</v>
      </c>
      <c r="K8" s="715">
        <v>0</v>
      </c>
      <c r="L8" s="715">
        <f>SUM(M8:S8)</f>
        <v>86870251.275017291</v>
      </c>
      <c r="M8" s="715">
        <v>26481221.218559805</v>
      </c>
      <c r="N8" s="715">
        <v>6554193.4493100001</v>
      </c>
      <c r="O8" s="715">
        <v>4167520.0459331456</v>
      </c>
      <c r="P8" s="715">
        <v>2050678.4496623559</v>
      </c>
      <c r="Q8" s="715">
        <v>3044828.4096999988</v>
      </c>
      <c r="R8" s="715">
        <v>44571809.701851994</v>
      </c>
      <c r="S8" s="715"/>
      <c r="T8" s="751"/>
      <c r="U8" s="751"/>
      <c r="V8" s="751"/>
      <c r="W8" s="751"/>
      <c r="X8" s="751"/>
      <c r="Y8" s="751"/>
      <c r="Z8" s="751"/>
      <c r="AA8" s="758"/>
    </row>
    <row r="9" spans="1:27">
      <c r="A9" s="539">
        <v>1.1000000000000001</v>
      </c>
      <c r="B9" s="540" t="s">
        <v>573</v>
      </c>
      <c r="C9" s="759">
        <f t="shared" si="0"/>
        <v>164614970.99940562</v>
      </c>
      <c r="D9" s="715">
        <v>53042557.483167455</v>
      </c>
      <c r="E9" s="715">
        <v>53042557.48316744</v>
      </c>
      <c r="F9" s="715">
        <v>0</v>
      </c>
      <c r="G9" s="715">
        <v>0</v>
      </c>
      <c r="H9" s="715">
        <f t="shared" ref="H9:H21" si="1">SUM(I9:K9)</f>
        <v>25127636.999760885</v>
      </c>
      <c r="I9" s="715">
        <v>25127636.999760885</v>
      </c>
      <c r="J9" s="715">
        <v>0</v>
      </c>
      <c r="K9" s="715">
        <v>0</v>
      </c>
      <c r="L9" s="715">
        <f t="shared" ref="L9:L21" si="2">SUM(M9:S9)</f>
        <v>86444776.516477317</v>
      </c>
      <c r="M9" s="715">
        <v>26463181.523069806</v>
      </c>
      <c r="N9" s="715">
        <v>6535862</v>
      </c>
      <c r="O9" s="715">
        <v>4163860.6273931456</v>
      </c>
      <c r="P9" s="715">
        <v>2013697.729662356</v>
      </c>
      <c r="Q9" s="715">
        <v>2824392.014500007</v>
      </c>
      <c r="R9" s="715">
        <v>44443782.621851996</v>
      </c>
      <c r="S9" s="715"/>
      <c r="T9" s="751"/>
      <c r="U9" s="751"/>
      <c r="V9" s="751"/>
      <c r="W9" s="751"/>
      <c r="X9" s="751"/>
      <c r="Y9" s="751"/>
      <c r="Z9" s="751"/>
      <c r="AA9" s="758"/>
    </row>
    <row r="10" spans="1:27">
      <c r="A10" s="537" t="s">
        <v>157</v>
      </c>
      <c r="B10" s="538" t="s">
        <v>574</v>
      </c>
      <c r="C10" s="759">
        <f t="shared" si="0"/>
        <v>153357430.89261764</v>
      </c>
      <c r="D10" s="715">
        <v>46670742.271879449</v>
      </c>
      <c r="E10" s="715">
        <v>46670742.271879449</v>
      </c>
      <c r="F10" s="715">
        <v>0</v>
      </c>
      <c r="G10" s="715">
        <v>0</v>
      </c>
      <c r="H10" s="715">
        <f t="shared" si="1"/>
        <v>25127636.999760885</v>
      </c>
      <c r="I10" s="715">
        <v>25127636.999760885</v>
      </c>
      <c r="J10" s="715">
        <v>0</v>
      </c>
      <c r="K10" s="715">
        <v>0</v>
      </c>
      <c r="L10" s="715">
        <f t="shared" si="2"/>
        <v>81559051.620977312</v>
      </c>
      <c r="M10" s="715">
        <v>26463181.523069806</v>
      </c>
      <c r="N10" s="715">
        <v>6535862</v>
      </c>
      <c r="O10" s="715">
        <v>4163860.6273931456</v>
      </c>
      <c r="P10" s="715">
        <v>2013697.729662356</v>
      </c>
      <c r="Q10" s="715">
        <v>2699274.0776000023</v>
      </c>
      <c r="R10" s="715">
        <v>39683175.663251996</v>
      </c>
      <c r="S10" s="715"/>
      <c r="T10" s="751"/>
      <c r="U10" s="751"/>
      <c r="V10" s="751"/>
      <c r="W10" s="751"/>
      <c r="X10" s="751"/>
      <c r="Y10" s="751"/>
      <c r="Z10" s="751"/>
      <c r="AA10" s="758"/>
    </row>
    <row r="11" spans="1:27">
      <c r="A11" s="536" t="s">
        <v>575</v>
      </c>
      <c r="B11" s="535" t="s">
        <v>576</v>
      </c>
      <c r="C11" s="759">
        <f t="shared" si="0"/>
        <v>47407189.8122795</v>
      </c>
      <c r="D11" s="715">
        <v>16198765.09241946</v>
      </c>
      <c r="E11" s="715">
        <v>16198765.09241946</v>
      </c>
      <c r="F11" s="715">
        <v>0</v>
      </c>
      <c r="G11" s="715">
        <v>0</v>
      </c>
      <c r="H11" s="715">
        <f t="shared" si="1"/>
        <v>3976439.4322827281</v>
      </c>
      <c r="I11" s="715">
        <v>3976439.4322827281</v>
      </c>
      <c r="J11" s="715">
        <v>0</v>
      </c>
      <c r="K11" s="715">
        <v>0</v>
      </c>
      <c r="L11" s="715">
        <f t="shared" si="2"/>
        <v>27231985.287577309</v>
      </c>
      <c r="M11" s="715">
        <v>11902707.649869809</v>
      </c>
      <c r="N11" s="715">
        <v>6535862</v>
      </c>
      <c r="O11" s="715">
        <v>4163860.6273931456</v>
      </c>
      <c r="P11" s="715">
        <v>2013697.729662356</v>
      </c>
      <c r="Q11" s="715">
        <v>1084970.7736000002</v>
      </c>
      <c r="R11" s="715">
        <v>1530886.5070519999</v>
      </c>
      <c r="S11" s="715"/>
      <c r="T11" s="751"/>
      <c r="U11" s="751"/>
      <c r="V11" s="751"/>
      <c r="W11" s="751"/>
      <c r="X11" s="751"/>
      <c r="Y11" s="751"/>
      <c r="Z11" s="751"/>
      <c r="AA11" s="758"/>
    </row>
    <row r="12" spans="1:27">
      <c r="A12" s="536" t="s">
        <v>577</v>
      </c>
      <c r="B12" s="535" t="s">
        <v>578</v>
      </c>
      <c r="C12" s="759">
        <f t="shared" si="0"/>
        <v>15935411.109963998</v>
      </c>
      <c r="D12" s="715">
        <v>827703.14199999999</v>
      </c>
      <c r="E12" s="715">
        <v>827703.14199999999</v>
      </c>
      <c r="F12" s="715">
        <v>0</v>
      </c>
      <c r="G12" s="715">
        <v>0</v>
      </c>
      <c r="H12" s="715">
        <f t="shared" si="1"/>
        <v>3260628.0947639998</v>
      </c>
      <c r="I12" s="715">
        <v>3260628.0947639998</v>
      </c>
      <c r="J12" s="715">
        <v>0</v>
      </c>
      <c r="K12" s="715">
        <v>0</v>
      </c>
      <c r="L12" s="715">
        <f t="shared" si="2"/>
        <v>11847079.873199999</v>
      </c>
      <c r="M12" s="715">
        <v>11847079.873199999</v>
      </c>
      <c r="N12" s="715">
        <v>0</v>
      </c>
      <c r="O12" s="715">
        <v>0</v>
      </c>
      <c r="P12" s="715">
        <v>0</v>
      </c>
      <c r="Q12" s="715">
        <v>0</v>
      </c>
      <c r="R12" s="715">
        <v>0</v>
      </c>
      <c r="S12" s="715"/>
      <c r="T12" s="751"/>
      <c r="U12" s="751"/>
      <c r="V12" s="751"/>
      <c r="W12" s="751"/>
      <c r="X12" s="751"/>
      <c r="Y12" s="751"/>
      <c r="Z12" s="751"/>
      <c r="AA12" s="758"/>
    </row>
    <row r="13" spans="1:27">
      <c r="A13" s="536" t="s">
        <v>579</v>
      </c>
      <c r="B13" s="535" t="s">
        <v>580</v>
      </c>
      <c r="C13" s="759">
        <f t="shared" si="0"/>
        <v>17644586.390372001</v>
      </c>
      <c r="D13" s="715">
        <v>8627227.3903719988</v>
      </c>
      <c r="E13" s="715">
        <v>8627227.3903720006</v>
      </c>
      <c r="F13" s="715">
        <v>0</v>
      </c>
      <c r="G13" s="715">
        <v>0</v>
      </c>
      <c r="H13" s="715">
        <f t="shared" si="1"/>
        <v>0</v>
      </c>
      <c r="I13" s="715">
        <v>0</v>
      </c>
      <c r="J13" s="715">
        <v>0</v>
      </c>
      <c r="K13" s="715">
        <v>0</v>
      </c>
      <c r="L13" s="715">
        <f t="shared" si="2"/>
        <v>9017359</v>
      </c>
      <c r="M13" s="715">
        <v>2713394</v>
      </c>
      <c r="N13" s="715">
        <v>0</v>
      </c>
      <c r="O13" s="715">
        <v>0</v>
      </c>
      <c r="P13" s="715">
        <v>0</v>
      </c>
      <c r="Q13" s="715">
        <v>0</v>
      </c>
      <c r="R13" s="715">
        <v>6303965</v>
      </c>
      <c r="S13" s="715"/>
      <c r="T13" s="751"/>
      <c r="U13" s="751"/>
      <c r="V13" s="751"/>
      <c r="W13" s="751"/>
      <c r="X13" s="751"/>
      <c r="Y13" s="751"/>
      <c r="Z13" s="751"/>
      <c r="AA13" s="758"/>
    </row>
    <row r="14" spans="1:27">
      <c r="A14" s="536" t="s">
        <v>581</v>
      </c>
      <c r="B14" s="535" t="s">
        <v>582</v>
      </c>
      <c r="C14" s="759">
        <f t="shared" si="0"/>
        <v>72370243.580002159</v>
      </c>
      <c r="D14" s="715">
        <v>21017046.647087999</v>
      </c>
      <c r="E14" s="715">
        <v>21017046.647087999</v>
      </c>
      <c r="F14" s="715">
        <v>0</v>
      </c>
      <c r="G14" s="715">
        <v>0</v>
      </c>
      <c r="H14" s="715">
        <f t="shared" si="1"/>
        <v>17890569.472714156</v>
      </c>
      <c r="I14" s="715">
        <v>17890569.472714156</v>
      </c>
      <c r="J14" s="715">
        <v>0</v>
      </c>
      <c r="K14" s="715">
        <v>0</v>
      </c>
      <c r="L14" s="715">
        <f t="shared" si="2"/>
        <v>33462627.460199997</v>
      </c>
      <c r="M14" s="715">
        <v>0</v>
      </c>
      <c r="N14" s="715">
        <v>0</v>
      </c>
      <c r="O14" s="715">
        <v>0</v>
      </c>
      <c r="P14" s="715">
        <v>0</v>
      </c>
      <c r="Q14" s="715">
        <v>1614303.3039999977</v>
      </c>
      <c r="R14" s="715">
        <v>31848324.156199999</v>
      </c>
      <c r="S14" s="715"/>
      <c r="T14" s="751"/>
      <c r="U14" s="751"/>
      <c r="V14" s="751"/>
      <c r="W14" s="751"/>
      <c r="X14" s="751"/>
      <c r="Y14" s="751"/>
      <c r="Z14" s="751"/>
      <c r="AA14" s="758"/>
    </row>
    <row r="15" spans="1:27">
      <c r="A15" s="534">
        <v>1.2</v>
      </c>
      <c r="B15" s="532" t="s">
        <v>895</v>
      </c>
      <c r="C15" s="759">
        <f t="shared" si="0"/>
        <v>23134019.849372298</v>
      </c>
      <c r="D15" s="715">
        <v>313495.95048430393</v>
      </c>
      <c r="E15" s="715">
        <v>313495.95048430393</v>
      </c>
      <c r="F15" s="715">
        <v>0</v>
      </c>
      <c r="G15" s="715">
        <v>0</v>
      </c>
      <c r="H15" s="715">
        <f t="shared" si="1"/>
        <v>2908613.3373637032</v>
      </c>
      <c r="I15" s="715">
        <v>2908613.3373637032</v>
      </c>
      <c r="J15" s="715">
        <v>0</v>
      </c>
      <c r="K15" s="715">
        <v>0</v>
      </c>
      <c r="L15" s="715">
        <f t="shared" si="2"/>
        <v>19911910.561524294</v>
      </c>
      <c r="M15" s="715">
        <v>4535640.3546806378</v>
      </c>
      <c r="N15" s="715">
        <v>2798542.9541864377</v>
      </c>
      <c r="O15" s="715">
        <v>489354.96359332727</v>
      </c>
      <c r="P15" s="715">
        <v>466931.29804946267</v>
      </c>
      <c r="Q15" s="715">
        <v>928088.46863970906</v>
      </c>
      <c r="R15" s="715">
        <v>10693352.522374718</v>
      </c>
      <c r="S15" s="715"/>
      <c r="T15" s="751"/>
      <c r="U15" s="751"/>
      <c r="V15" s="751"/>
      <c r="W15" s="751"/>
      <c r="X15" s="751"/>
      <c r="Y15" s="751"/>
      <c r="Z15" s="751"/>
      <c r="AA15" s="758"/>
    </row>
    <row r="16" spans="1:27">
      <c r="A16" s="533">
        <v>1.3</v>
      </c>
      <c r="B16" s="532" t="s">
        <v>583</v>
      </c>
      <c r="C16" s="760">
        <v>0</v>
      </c>
      <c r="D16" s="761"/>
      <c r="E16" s="761"/>
      <c r="F16" s="761"/>
      <c r="G16" s="761"/>
      <c r="H16" s="761"/>
      <c r="I16" s="761"/>
      <c r="J16" s="761"/>
      <c r="K16" s="761"/>
      <c r="L16" s="761"/>
      <c r="M16" s="761"/>
      <c r="N16" s="761"/>
      <c r="O16" s="761"/>
      <c r="P16" s="761"/>
      <c r="Q16" s="761"/>
      <c r="R16" s="761"/>
      <c r="S16" s="762"/>
      <c r="T16" s="762"/>
      <c r="U16" s="762"/>
      <c r="V16" s="762"/>
      <c r="W16" s="762"/>
      <c r="X16" s="762"/>
      <c r="Y16" s="762"/>
      <c r="Z16" s="762"/>
      <c r="AA16" s="763"/>
    </row>
    <row r="17" spans="1:27" s="522" customFormat="1" ht="25.5">
      <c r="A17" s="530" t="s">
        <v>584</v>
      </c>
      <c r="B17" s="531" t="s">
        <v>585</v>
      </c>
      <c r="C17" s="759">
        <f>SUM(E17:F17,I17:J17,M17:S17)</f>
        <v>147259874.49601769</v>
      </c>
      <c r="D17" s="716">
        <v>37624064.707879446</v>
      </c>
      <c r="E17" s="716">
        <v>37624064.707879446</v>
      </c>
      <c r="F17" s="716">
        <v>0</v>
      </c>
      <c r="G17" s="716">
        <v>0</v>
      </c>
      <c r="H17" s="715">
        <f t="shared" si="1"/>
        <v>25127636.999760885</v>
      </c>
      <c r="I17" s="716">
        <v>25127636.999760885</v>
      </c>
      <c r="J17" s="716">
        <v>0</v>
      </c>
      <c r="K17" s="716">
        <v>0</v>
      </c>
      <c r="L17" s="715">
        <f t="shared" si="2"/>
        <v>84508172.788377345</v>
      </c>
      <c r="M17" s="716">
        <v>26463181.523069806</v>
      </c>
      <c r="N17" s="716">
        <v>6535862</v>
      </c>
      <c r="O17" s="716">
        <v>4163860.6273931456</v>
      </c>
      <c r="P17" s="716">
        <v>2013697.729662356</v>
      </c>
      <c r="Q17" s="716">
        <v>2681824.8236000091</v>
      </c>
      <c r="R17" s="716">
        <v>42649746.084652022</v>
      </c>
      <c r="S17" s="715"/>
      <c r="T17" s="764"/>
      <c r="U17" s="764"/>
      <c r="V17" s="764"/>
      <c r="W17" s="764"/>
      <c r="X17" s="764"/>
      <c r="Y17" s="764"/>
      <c r="Z17" s="764"/>
      <c r="AA17" s="765"/>
    </row>
    <row r="18" spans="1:27" s="522" customFormat="1" ht="25.5">
      <c r="A18" s="527" t="s">
        <v>586</v>
      </c>
      <c r="B18" s="528" t="s">
        <v>587</v>
      </c>
      <c r="C18" s="759">
        <f>SUM(E18:F18,I18:J18,M18:S18)</f>
        <v>131586919.06451549</v>
      </c>
      <c r="D18" s="716">
        <v>31271811.576591454</v>
      </c>
      <c r="E18" s="716">
        <v>31271811.576591458</v>
      </c>
      <c r="F18" s="716">
        <v>0</v>
      </c>
      <c r="G18" s="716">
        <v>0</v>
      </c>
      <c r="H18" s="715">
        <f t="shared" si="1"/>
        <v>22998540.727146726</v>
      </c>
      <c r="I18" s="716">
        <v>22998540.727146726</v>
      </c>
      <c r="J18" s="716">
        <v>0</v>
      </c>
      <c r="K18" s="716">
        <v>0</v>
      </c>
      <c r="L18" s="715">
        <f t="shared" si="2"/>
        <v>77316566.760777324</v>
      </c>
      <c r="M18" s="716">
        <v>26463181.523069806</v>
      </c>
      <c r="N18" s="716">
        <v>6535862</v>
      </c>
      <c r="O18" s="716">
        <v>4163860.6273931456</v>
      </c>
      <c r="P18" s="716">
        <v>2013697.729662356</v>
      </c>
      <c r="Q18" s="716">
        <v>2587613.0395000055</v>
      </c>
      <c r="R18" s="716">
        <v>35552351.841151997</v>
      </c>
      <c r="S18" s="715"/>
      <c r="T18" s="764"/>
      <c r="U18" s="764"/>
      <c r="V18" s="764"/>
      <c r="W18" s="764"/>
      <c r="X18" s="764"/>
      <c r="Y18" s="764"/>
      <c r="Z18" s="764"/>
      <c r="AA18" s="765"/>
    </row>
    <row r="19" spans="1:27" s="522" customFormat="1">
      <c r="A19" s="530" t="s">
        <v>588</v>
      </c>
      <c r="B19" s="529" t="s">
        <v>589</v>
      </c>
      <c r="C19" s="759">
        <f>SUM(E19:F19,I19:J19,M19:S19)</f>
        <v>370468104.70988238</v>
      </c>
      <c r="D19" s="716">
        <v>155702611.02722061</v>
      </c>
      <c r="E19" s="716">
        <v>155702611.02722058</v>
      </c>
      <c r="F19" s="716">
        <v>0</v>
      </c>
      <c r="G19" s="716">
        <v>0</v>
      </c>
      <c r="H19" s="715">
        <f t="shared" si="1"/>
        <v>23941484.143139131</v>
      </c>
      <c r="I19" s="716">
        <v>23941484.143139131</v>
      </c>
      <c r="J19" s="716">
        <v>0</v>
      </c>
      <c r="K19" s="716">
        <v>0</v>
      </c>
      <c r="L19" s="715">
        <f t="shared" si="2"/>
        <v>190824009.53952265</v>
      </c>
      <c r="M19" s="716">
        <v>61887874.275230177</v>
      </c>
      <c r="N19" s="716">
        <v>19569844</v>
      </c>
      <c r="O19" s="716">
        <v>12145726.930206843</v>
      </c>
      <c r="P19" s="716">
        <v>1625494.8823376438</v>
      </c>
      <c r="Q19" s="716">
        <v>17701615.949799985</v>
      </c>
      <c r="R19" s="716">
        <v>77893453.501948014</v>
      </c>
      <c r="S19" s="715"/>
      <c r="T19" s="764"/>
      <c r="U19" s="764"/>
      <c r="V19" s="764"/>
      <c r="W19" s="764"/>
      <c r="X19" s="764"/>
      <c r="Y19" s="764"/>
      <c r="Z19" s="764"/>
      <c r="AA19" s="765"/>
    </row>
    <row r="20" spans="1:27" s="522" customFormat="1">
      <c r="A20" s="527" t="s">
        <v>590</v>
      </c>
      <c r="B20" s="528" t="s">
        <v>591</v>
      </c>
      <c r="C20" s="759">
        <f>SUM(E20:F20,I20:J20,M20:S20)</f>
        <v>217389584.17928454</v>
      </c>
      <c r="D20" s="716">
        <v>148949670.03120857</v>
      </c>
      <c r="E20" s="716">
        <v>148949670.03120857</v>
      </c>
      <c r="F20" s="716">
        <v>0</v>
      </c>
      <c r="G20" s="716">
        <v>0</v>
      </c>
      <c r="H20" s="715">
        <f t="shared" si="1"/>
        <v>3464700.4157532728</v>
      </c>
      <c r="I20" s="716">
        <v>3464700.4157532728</v>
      </c>
      <c r="J20" s="716">
        <v>0</v>
      </c>
      <c r="K20" s="716">
        <v>0</v>
      </c>
      <c r="L20" s="715">
        <f t="shared" si="2"/>
        <v>64975213.732322693</v>
      </c>
      <c r="M20" s="716">
        <v>30396235.442530192</v>
      </c>
      <c r="N20" s="716">
        <v>4644516</v>
      </c>
      <c r="O20" s="716">
        <v>9753316.6902068555</v>
      </c>
      <c r="P20" s="716">
        <v>1625494.8823376442</v>
      </c>
      <c r="Q20" s="716">
        <v>15863976.577100001</v>
      </c>
      <c r="R20" s="716">
        <v>2691674.1401479999</v>
      </c>
      <c r="S20" s="715"/>
      <c r="T20" s="764"/>
      <c r="U20" s="764"/>
      <c r="V20" s="764"/>
      <c r="W20" s="764"/>
      <c r="X20" s="764"/>
      <c r="Y20" s="764"/>
      <c r="Z20" s="764"/>
      <c r="AA20" s="765"/>
    </row>
    <row r="21" spans="1:27" s="522" customFormat="1">
      <c r="A21" s="526">
        <v>1.4</v>
      </c>
      <c r="B21" s="525" t="s">
        <v>680</v>
      </c>
      <c r="C21" s="759">
        <f>SUM(E21:F21,I21:J21,M21:S21)</f>
        <v>44648.72</v>
      </c>
      <c r="D21" s="716">
        <v>44648.72</v>
      </c>
      <c r="E21" s="716">
        <v>44648.72</v>
      </c>
      <c r="F21" s="716">
        <v>0</v>
      </c>
      <c r="G21" s="716">
        <v>0</v>
      </c>
      <c r="H21" s="715">
        <f t="shared" si="1"/>
        <v>0</v>
      </c>
      <c r="I21" s="716">
        <v>0</v>
      </c>
      <c r="J21" s="716">
        <v>0</v>
      </c>
      <c r="K21" s="716">
        <v>0</v>
      </c>
      <c r="L21" s="715">
        <f t="shared" si="2"/>
        <v>0</v>
      </c>
      <c r="M21" s="716">
        <v>0</v>
      </c>
      <c r="N21" s="716">
        <v>0</v>
      </c>
      <c r="O21" s="716">
        <v>0</v>
      </c>
      <c r="P21" s="716">
        <v>0</v>
      </c>
      <c r="Q21" s="716">
        <v>0</v>
      </c>
      <c r="R21" s="716">
        <v>0</v>
      </c>
      <c r="S21" s="715"/>
      <c r="T21" s="764"/>
      <c r="U21" s="764"/>
      <c r="V21" s="764"/>
      <c r="W21" s="764"/>
      <c r="X21" s="764"/>
      <c r="Y21" s="764"/>
      <c r="Z21" s="764"/>
      <c r="AA21" s="765"/>
    </row>
    <row r="22" spans="1:27" s="522" customFormat="1" ht="13.5" thickBot="1">
      <c r="A22" s="524">
        <v>1.5</v>
      </c>
      <c r="B22" s="523" t="s">
        <v>681</v>
      </c>
      <c r="C22" s="766">
        <v>0</v>
      </c>
      <c r="D22" s="767">
        <v>0</v>
      </c>
      <c r="E22" s="767">
        <v>0</v>
      </c>
      <c r="F22" s="767">
        <v>0</v>
      </c>
      <c r="G22" s="767">
        <v>0</v>
      </c>
      <c r="H22" s="715">
        <f t="shared" ref="H22" si="3">SUM(I22:K22)</f>
        <v>0</v>
      </c>
      <c r="I22" s="767">
        <v>0</v>
      </c>
      <c r="J22" s="767">
        <v>0</v>
      </c>
      <c r="K22" s="767">
        <v>0</v>
      </c>
      <c r="L22" s="767">
        <v>0</v>
      </c>
      <c r="M22" s="767">
        <v>0</v>
      </c>
      <c r="N22" s="767">
        <v>0</v>
      </c>
      <c r="O22" s="767">
        <v>0</v>
      </c>
      <c r="P22" s="767">
        <v>0</v>
      </c>
      <c r="Q22" s="767">
        <v>0</v>
      </c>
      <c r="R22" s="767">
        <v>0</v>
      </c>
      <c r="S22" s="767">
        <v>0</v>
      </c>
      <c r="T22" s="768"/>
      <c r="U22" s="768"/>
      <c r="V22" s="768"/>
      <c r="W22" s="768"/>
      <c r="X22" s="768"/>
      <c r="Y22" s="768"/>
      <c r="Z22" s="768"/>
      <c r="AA22" s="769"/>
    </row>
    <row r="23" spans="1:27">
      <c r="C23" s="794">
        <f>SUM(E8:F8,I8:J8,M8:S8)-C8</f>
        <v>0</v>
      </c>
      <c r="D23" s="794">
        <f>D8-E8</f>
        <v>0</v>
      </c>
      <c r="L23" s="794">
        <f>L8-'19. Assets by Risk Sectors'!C34</f>
        <v>0</v>
      </c>
    </row>
    <row r="24" spans="1:27">
      <c r="C24" s="794">
        <f>SUM(E9:F9,I9:J9,M9:S9)-C9</f>
        <v>0</v>
      </c>
      <c r="D24" s="794">
        <f t="shared" ref="D24:D37" si="4">D9-E9</f>
        <v>0</v>
      </c>
      <c r="L24" s="794">
        <f>SUM(M8:S8)-L8</f>
        <v>0</v>
      </c>
    </row>
    <row r="25" spans="1:27">
      <c r="C25" s="794">
        <f t="shared" ref="C25:C37" si="5">SUM(E10:F10,I10:J10,M10:S10)-C10</f>
        <v>0</v>
      </c>
      <c r="D25" s="794">
        <f t="shared" si="4"/>
        <v>0</v>
      </c>
      <c r="L25" s="794">
        <f t="shared" ref="L25:L38" si="6">SUM(M9:S9)-L9</f>
        <v>0</v>
      </c>
    </row>
    <row r="26" spans="1:27">
      <c r="C26" s="794">
        <f t="shared" si="5"/>
        <v>0</v>
      </c>
      <c r="D26" s="794">
        <f t="shared" si="4"/>
        <v>0</v>
      </c>
      <c r="L26" s="794">
        <f t="shared" si="6"/>
        <v>0</v>
      </c>
    </row>
    <row r="27" spans="1:27">
      <c r="C27" s="794">
        <f t="shared" si="5"/>
        <v>0</v>
      </c>
      <c r="D27" s="794">
        <f t="shared" si="4"/>
        <v>0</v>
      </c>
      <c r="L27" s="794">
        <f t="shared" si="6"/>
        <v>0</v>
      </c>
    </row>
    <row r="28" spans="1:27">
      <c r="C28" s="794">
        <f t="shared" si="5"/>
        <v>0</v>
      </c>
      <c r="D28" s="794">
        <f t="shared" si="4"/>
        <v>0</v>
      </c>
      <c r="L28" s="794">
        <f t="shared" si="6"/>
        <v>0</v>
      </c>
    </row>
    <row r="29" spans="1:27">
      <c r="C29" s="794">
        <f t="shared" si="5"/>
        <v>0</v>
      </c>
      <c r="D29" s="794">
        <f t="shared" si="4"/>
        <v>0</v>
      </c>
      <c r="L29" s="794">
        <f t="shared" si="6"/>
        <v>0</v>
      </c>
    </row>
    <row r="30" spans="1:27">
      <c r="C30" s="794">
        <f t="shared" si="5"/>
        <v>0</v>
      </c>
      <c r="D30" s="794">
        <f t="shared" si="4"/>
        <v>0</v>
      </c>
      <c r="L30" s="794">
        <f t="shared" si="6"/>
        <v>0</v>
      </c>
    </row>
    <row r="31" spans="1:27">
      <c r="C31" s="794">
        <f t="shared" si="5"/>
        <v>0</v>
      </c>
      <c r="D31" s="794">
        <f t="shared" si="4"/>
        <v>0</v>
      </c>
      <c r="L31" s="794">
        <f t="shared" si="6"/>
        <v>0</v>
      </c>
    </row>
    <row r="32" spans="1:27">
      <c r="C32" s="794">
        <f t="shared" si="5"/>
        <v>0</v>
      </c>
      <c r="D32" s="794">
        <f t="shared" si="4"/>
        <v>0</v>
      </c>
      <c r="L32" s="794">
        <f t="shared" si="6"/>
        <v>0</v>
      </c>
    </row>
    <row r="33" spans="3:12">
      <c r="C33" s="794">
        <f t="shared" si="5"/>
        <v>0</v>
      </c>
      <c r="D33" s="794">
        <f t="shared" si="4"/>
        <v>0</v>
      </c>
      <c r="L33" s="794">
        <f t="shared" si="6"/>
        <v>0</v>
      </c>
    </row>
    <row r="34" spans="3:12">
      <c r="C34" s="794">
        <f t="shared" si="5"/>
        <v>0</v>
      </c>
      <c r="D34" s="794">
        <f t="shared" si="4"/>
        <v>0</v>
      </c>
      <c r="L34" s="794">
        <f t="shared" si="6"/>
        <v>0</v>
      </c>
    </row>
    <row r="35" spans="3:12">
      <c r="C35" s="794">
        <f t="shared" si="5"/>
        <v>0</v>
      </c>
      <c r="D35" s="794">
        <f t="shared" si="4"/>
        <v>0</v>
      </c>
      <c r="L35" s="794">
        <f t="shared" si="6"/>
        <v>0</v>
      </c>
    </row>
    <row r="36" spans="3:12">
      <c r="C36" s="794">
        <f t="shared" si="5"/>
        <v>0</v>
      </c>
      <c r="D36" s="794">
        <f t="shared" si="4"/>
        <v>0</v>
      </c>
      <c r="L36" s="794">
        <f t="shared" si="6"/>
        <v>0</v>
      </c>
    </row>
    <row r="37" spans="3:12">
      <c r="C37" s="794">
        <f t="shared" si="5"/>
        <v>0</v>
      </c>
      <c r="D37" s="794">
        <f t="shared" si="4"/>
        <v>0</v>
      </c>
      <c r="L37" s="794">
        <f t="shared" si="6"/>
        <v>0</v>
      </c>
    </row>
    <row r="38" spans="3:12">
      <c r="L38" s="794">
        <f t="shared" si="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zoomScale="55" zoomScaleNormal="55" workbookViewId="0">
      <selection activeCell="C8" sqref="C8:L32"/>
    </sheetView>
  </sheetViews>
  <sheetFormatPr defaultColWidth="9.28515625" defaultRowHeight="12.75"/>
  <cols>
    <col min="1" max="1" width="11.7109375" style="490" bestFit="1" customWidth="1"/>
    <col min="2" max="2" width="93.42578125" style="490" customWidth="1"/>
    <col min="3" max="3" width="17.140625" style="490" bestFit="1" customWidth="1"/>
    <col min="4" max="5" width="16.140625" style="490" customWidth="1"/>
    <col min="6" max="6" width="16.140625" style="544" customWidth="1"/>
    <col min="7" max="7" width="32" style="544" customWidth="1"/>
    <col min="8" max="8" width="16.140625" style="490" customWidth="1"/>
    <col min="9" max="11" width="16.140625" style="544" customWidth="1"/>
    <col min="12" max="12" width="29.42578125" style="544" customWidth="1"/>
    <col min="13" max="16384" width="9.28515625" style="490"/>
  </cols>
  <sheetData>
    <row r="1" spans="1:13" ht="13.5">
      <c r="A1" s="377" t="s">
        <v>108</v>
      </c>
      <c r="B1" s="305" t="str">
        <f>Info!C2</f>
        <v>სს "ვითიბი ბანკი ჯორჯია"</v>
      </c>
      <c r="F1" s="490"/>
      <c r="G1" s="490"/>
      <c r="I1" s="490"/>
      <c r="J1" s="490"/>
      <c r="K1" s="490"/>
      <c r="L1" s="490"/>
    </row>
    <row r="2" spans="1:13">
      <c r="A2" s="379" t="s">
        <v>109</v>
      </c>
      <c r="B2" s="381">
        <f>Info!D2</f>
        <v>45838</v>
      </c>
      <c r="F2" s="490"/>
      <c r="G2" s="490"/>
      <c r="I2" s="490"/>
      <c r="J2" s="490"/>
      <c r="K2" s="490"/>
      <c r="L2" s="490"/>
    </row>
    <row r="3" spans="1:13">
      <c r="A3" s="380" t="s">
        <v>594</v>
      </c>
      <c r="F3" s="490"/>
      <c r="G3" s="490"/>
      <c r="I3" s="490"/>
      <c r="J3" s="490"/>
      <c r="K3" s="490"/>
      <c r="L3" s="490"/>
    </row>
    <row r="4" spans="1:13">
      <c r="F4" s="490"/>
      <c r="G4" s="490"/>
      <c r="I4" s="490"/>
      <c r="J4" s="490"/>
      <c r="K4" s="490"/>
      <c r="L4" s="490"/>
    </row>
    <row r="5" spans="1:13" ht="37.5" customHeight="1">
      <c r="A5" s="864" t="s">
        <v>595</v>
      </c>
      <c r="B5" s="865"/>
      <c r="C5" s="915" t="s">
        <v>596</v>
      </c>
      <c r="D5" s="916"/>
      <c r="E5" s="916"/>
      <c r="F5" s="916"/>
      <c r="G5" s="916"/>
      <c r="H5" s="917" t="s">
        <v>907</v>
      </c>
      <c r="I5" s="918"/>
      <c r="J5" s="918"/>
      <c r="K5" s="918"/>
      <c r="L5" s="919"/>
    </row>
    <row r="6" spans="1:13" ht="39.6" customHeight="1">
      <c r="A6" s="868"/>
      <c r="B6" s="869"/>
      <c r="C6" s="387"/>
      <c r="D6" s="488" t="s">
        <v>892</v>
      </c>
      <c r="E6" s="488" t="s">
        <v>891</v>
      </c>
      <c r="F6" s="488" t="s">
        <v>890</v>
      </c>
      <c r="G6" s="488" t="s">
        <v>889</v>
      </c>
      <c r="H6" s="547"/>
      <c r="I6" s="488" t="s">
        <v>892</v>
      </c>
      <c r="J6" s="488" t="s">
        <v>891</v>
      </c>
      <c r="K6" s="488" t="s">
        <v>890</v>
      </c>
      <c r="L6" s="488" t="s">
        <v>889</v>
      </c>
    </row>
    <row r="7" spans="1:13">
      <c r="A7" s="479">
        <v>1</v>
      </c>
      <c r="B7" s="494" t="s">
        <v>518</v>
      </c>
      <c r="C7" s="770">
        <v>0</v>
      </c>
      <c r="D7" s="715">
        <v>0</v>
      </c>
      <c r="E7" s="715">
        <v>0</v>
      </c>
      <c r="F7" s="715">
        <v>0</v>
      </c>
      <c r="G7" s="715">
        <v>0</v>
      </c>
      <c r="H7" s="715">
        <v>0</v>
      </c>
      <c r="I7" s="715">
        <v>0</v>
      </c>
      <c r="J7" s="715">
        <v>0</v>
      </c>
      <c r="K7" s="715">
        <v>0</v>
      </c>
      <c r="L7" s="715">
        <v>0</v>
      </c>
      <c r="M7" s="660"/>
    </row>
    <row r="8" spans="1:13">
      <c r="A8" s="479">
        <v>2</v>
      </c>
      <c r="B8" s="494" t="s">
        <v>519</v>
      </c>
      <c r="C8" s="770">
        <v>6746588.2601414574</v>
      </c>
      <c r="D8" s="715">
        <v>6187896.0558214579</v>
      </c>
      <c r="E8" s="715">
        <v>0</v>
      </c>
      <c r="F8" s="771">
        <v>558692.2043199999</v>
      </c>
      <c r="G8" s="771"/>
      <c r="H8" s="715">
        <v>327168.47191444581</v>
      </c>
      <c r="I8" s="771">
        <v>16696.883467161726</v>
      </c>
      <c r="J8" s="771">
        <v>0</v>
      </c>
      <c r="K8" s="771">
        <v>310471.58844728407</v>
      </c>
      <c r="L8" s="771"/>
      <c r="M8" s="660"/>
    </row>
    <row r="9" spans="1:13">
      <c r="A9" s="479">
        <v>3</v>
      </c>
      <c r="B9" s="494" t="s">
        <v>868</v>
      </c>
      <c r="C9" s="770">
        <v>0</v>
      </c>
      <c r="D9" s="715">
        <v>0</v>
      </c>
      <c r="E9" s="715">
        <v>0</v>
      </c>
      <c r="F9" s="772">
        <v>0</v>
      </c>
      <c r="G9" s="772"/>
      <c r="H9" s="715">
        <v>0</v>
      </c>
      <c r="I9" s="772">
        <v>0</v>
      </c>
      <c r="J9" s="772">
        <v>0</v>
      </c>
      <c r="K9" s="772">
        <v>0</v>
      </c>
      <c r="L9" s="772"/>
      <c r="M9" s="660"/>
    </row>
    <row r="10" spans="1:13">
      <c r="A10" s="479">
        <v>4</v>
      </c>
      <c r="B10" s="494" t="s">
        <v>520</v>
      </c>
      <c r="C10" s="770">
        <v>673389.48230000003</v>
      </c>
      <c r="D10" s="715">
        <v>0</v>
      </c>
      <c r="E10" s="715">
        <v>0</v>
      </c>
      <c r="F10" s="772">
        <v>673389.48230000003</v>
      </c>
      <c r="G10" s="772"/>
      <c r="H10" s="715">
        <v>429223.92592313793</v>
      </c>
      <c r="I10" s="772">
        <v>0</v>
      </c>
      <c r="J10" s="772">
        <v>0</v>
      </c>
      <c r="K10" s="772">
        <v>429223.92592313793</v>
      </c>
      <c r="L10" s="772"/>
      <c r="M10" s="660"/>
    </row>
    <row r="11" spans="1:13">
      <c r="A11" s="479">
        <v>5</v>
      </c>
      <c r="B11" s="494" t="s">
        <v>521</v>
      </c>
      <c r="C11" s="770">
        <v>5282767.3243519999</v>
      </c>
      <c r="D11" s="715">
        <v>4562391.8472999996</v>
      </c>
      <c r="E11" s="715">
        <v>0</v>
      </c>
      <c r="F11" s="772">
        <v>720375.47705200012</v>
      </c>
      <c r="G11" s="772"/>
      <c r="H11" s="715">
        <v>264179.40758017777</v>
      </c>
      <c r="I11" s="772">
        <v>2096.8878743197861</v>
      </c>
      <c r="J11" s="772">
        <v>0</v>
      </c>
      <c r="K11" s="772">
        <v>262082.51970585799</v>
      </c>
      <c r="L11" s="772"/>
      <c r="M11" s="660"/>
    </row>
    <row r="12" spans="1:13">
      <c r="A12" s="479">
        <v>6</v>
      </c>
      <c r="B12" s="494" t="s">
        <v>522</v>
      </c>
      <c r="C12" s="770">
        <v>0</v>
      </c>
      <c r="D12" s="715">
        <v>0</v>
      </c>
      <c r="E12" s="715">
        <v>0</v>
      </c>
      <c r="F12" s="772">
        <v>0</v>
      </c>
      <c r="G12" s="772"/>
      <c r="H12" s="715">
        <v>0</v>
      </c>
      <c r="I12" s="772">
        <v>0</v>
      </c>
      <c r="J12" s="772">
        <v>0</v>
      </c>
      <c r="K12" s="772">
        <v>0</v>
      </c>
      <c r="L12" s="772"/>
      <c r="M12" s="660"/>
    </row>
    <row r="13" spans="1:13">
      <c r="A13" s="479">
        <v>7</v>
      </c>
      <c r="B13" s="494" t="s">
        <v>523</v>
      </c>
      <c r="C13" s="770">
        <v>0</v>
      </c>
      <c r="D13" s="715">
        <v>0</v>
      </c>
      <c r="E13" s="715">
        <v>0</v>
      </c>
      <c r="F13" s="772">
        <v>0</v>
      </c>
      <c r="G13" s="772"/>
      <c r="H13" s="715">
        <v>0</v>
      </c>
      <c r="I13" s="772">
        <v>0</v>
      </c>
      <c r="J13" s="772">
        <v>0</v>
      </c>
      <c r="K13" s="772">
        <v>0</v>
      </c>
      <c r="L13" s="772"/>
      <c r="M13" s="660"/>
    </row>
    <row r="14" spans="1:13">
      <c r="A14" s="479">
        <v>8</v>
      </c>
      <c r="B14" s="494" t="s">
        <v>524</v>
      </c>
      <c r="C14" s="770">
        <v>41033705.928672001</v>
      </c>
      <c r="D14" s="715">
        <v>8254509.5745719997</v>
      </c>
      <c r="E14" s="715">
        <v>0</v>
      </c>
      <c r="F14" s="772">
        <v>32779196.3541</v>
      </c>
      <c r="G14" s="772"/>
      <c r="H14" s="715">
        <v>5806790.1408635667</v>
      </c>
      <c r="I14" s="772">
        <v>6066.5787892173939</v>
      </c>
      <c r="J14" s="772">
        <v>0</v>
      </c>
      <c r="K14" s="772">
        <v>5800723.5620743493</v>
      </c>
      <c r="L14" s="772"/>
      <c r="M14" s="660"/>
    </row>
    <row r="15" spans="1:13">
      <c r="A15" s="479">
        <v>9</v>
      </c>
      <c r="B15" s="494" t="s">
        <v>525</v>
      </c>
      <c r="C15" s="770">
        <v>24201759.137963999</v>
      </c>
      <c r="D15" s="715">
        <v>95298.049999999988</v>
      </c>
      <c r="E15" s="715">
        <v>3010125.2147639999</v>
      </c>
      <c r="F15" s="772">
        <v>21096335.873199999</v>
      </c>
      <c r="G15" s="772"/>
      <c r="H15" s="715">
        <v>4856641.3142321864</v>
      </c>
      <c r="I15" s="772">
        <v>25.929772948122199</v>
      </c>
      <c r="J15" s="772">
        <v>602025.04295279994</v>
      </c>
      <c r="K15" s="772">
        <v>4254590.3415064383</v>
      </c>
      <c r="L15" s="772"/>
      <c r="M15" s="660"/>
    </row>
    <row r="16" spans="1:13">
      <c r="A16" s="479">
        <v>10</v>
      </c>
      <c r="B16" s="494" t="s">
        <v>526</v>
      </c>
      <c r="C16" s="770">
        <v>7784.9</v>
      </c>
      <c r="D16" s="715">
        <v>0</v>
      </c>
      <c r="E16" s="715">
        <v>0</v>
      </c>
      <c r="F16" s="772">
        <v>7784.9</v>
      </c>
      <c r="G16" s="772"/>
      <c r="H16" s="715">
        <v>7784.9</v>
      </c>
      <c r="I16" s="772">
        <v>0</v>
      </c>
      <c r="J16" s="772">
        <v>0</v>
      </c>
      <c r="K16" s="772">
        <v>7784.9</v>
      </c>
      <c r="L16" s="772"/>
      <c r="M16" s="660"/>
    </row>
    <row r="17" spans="1:13">
      <c r="A17" s="479">
        <v>11</v>
      </c>
      <c r="B17" s="494" t="s">
        <v>527</v>
      </c>
      <c r="C17" s="770">
        <v>0</v>
      </c>
      <c r="D17" s="715">
        <v>0</v>
      </c>
      <c r="E17" s="715">
        <v>0</v>
      </c>
      <c r="F17" s="772">
        <v>0</v>
      </c>
      <c r="G17" s="772"/>
      <c r="H17" s="715">
        <v>0</v>
      </c>
      <c r="I17" s="772">
        <v>0</v>
      </c>
      <c r="J17" s="772">
        <v>0</v>
      </c>
      <c r="K17" s="772">
        <v>0</v>
      </c>
      <c r="L17" s="772"/>
      <c r="M17" s="660"/>
    </row>
    <row r="18" spans="1:13">
      <c r="A18" s="479">
        <v>12</v>
      </c>
      <c r="B18" s="494" t="s">
        <v>528</v>
      </c>
      <c r="C18" s="770">
        <v>7117841.3256000001</v>
      </c>
      <c r="D18" s="715">
        <v>6275910.2555999998</v>
      </c>
      <c r="E18" s="715">
        <v>0</v>
      </c>
      <c r="F18" s="772">
        <v>841931.07</v>
      </c>
      <c r="G18" s="772"/>
      <c r="H18" s="715">
        <v>779239.77456795552</v>
      </c>
      <c r="I18" s="772">
        <v>1561.7910223435999</v>
      </c>
      <c r="J18" s="772">
        <v>0</v>
      </c>
      <c r="K18" s="772">
        <v>777677.98354561196</v>
      </c>
      <c r="L18" s="772"/>
      <c r="M18" s="660"/>
    </row>
    <row r="19" spans="1:13">
      <c r="A19" s="479">
        <v>13</v>
      </c>
      <c r="B19" s="494" t="s">
        <v>529</v>
      </c>
      <c r="C19" s="770">
        <v>4262223.7522827284</v>
      </c>
      <c r="D19" s="715">
        <v>0</v>
      </c>
      <c r="E19" s="715">
        <v>4226942.312282728</v>
      </c>
      <c r="F19" s="772">
        <v>35281.440000000002</v>
      </c>
      <c r="G19" s="772"/>
      <c r="H19" s="715">
        <v>458048.62627359992</v>
      </c>
      <c r="I19" s="772">
        <v>0</v>
      </c>
      <c r="J19" s="772">
        <v>422767.18627359992</v>
      </c>
      <c r="K19" s="772">
        <v>35281.440000000002</v>
      </c>
      <c r="L19" s="772"/>
      <c r="M19" s="660"/>
    </row>
    <row r="20" spans="1:13">
      <c r="A20" s="479">
        <v>14</v>
      </c>
      <c r="B20" s="494" t="s">
        <v>530</v>
      </c>
      <c r="C20" s="770">
        <v>38620421.227789134</v>
      </c>
      <c r="D20" s="715">
        <v>20712460.717087999</v>
      </c>
      <c r="E20" s="715">
        <v>4669701.92</v>
      </c>
      <c r="F20" s="772">
        <v>13238258.590701129</v>
      </c>
      <c r="G20" s="772"/>
      <c r="H20" s="715">
        <v>4700949.7880002577</v>
      </c>
      <c r="I20" s="772">
        <v>284873.29594134295</v>
      </c>
      <c r="J20" s="772">
        <v>1790716.0665803722</v>
      </c>
      <c r="K20" s="772">
        <v>2625360.4254785422</v>
      </c>
      <c r="L20" s="772"/>
      <c r="M20" s="660"/>
    </row>
    <row r="21" spans="1:13">
      <c r="A21" s="479">
        <v>15</v>
      </c>
      <c r="B21" s="494" t="s">
        <v>531</v>
      </c>
      <c r="C21" s="770">
        <v>0</v>
      </c>
      <c r="D21" s="715">
        <v>0</v>
      </c>
      <c r="E21" s="715">
        <v>0</v>
      </c>
      <c r="F21" s="772">
        <v>0</v>
      </c>
      <c r="G21" s="772"/>
      <c r="H21" s="715">
        <v>0</v>
      </c>
      <c r="I21" s="772">
        <v>0</v>
      </c>
      <c r="J21" s="772">
        <v>0</v>
      </c>
      <c r="K21" s="772">
        <v>0</v>
      </c>
      <c r="L21" s="772"/>
      <c r="M21" s="660"/>
    </row>
    <row r="22" spans="1:13">
      <c r="A22" s="479">
        <v>16</v>
      </c>
      <c r="B22" s="494" t="s">
        <v>532</v>
      </c>
      <c r="C22" s="770">
        <v>0</v>
      </c>
      <c r="D22" s="715">
        <v>0</v>
      </c>
      <c r="E22" s="715">
        <v>0</v>
      </c>
      <c r="F22" s="772">
        <v>0</v>
      </c>
      <c r="G22" s="772"/>
      <c r="H22" s="715">
        <v>0</v>
      </c>
      <c r="I22" s="772">
        <v>0</v>
      </c>
      <c r="J22" s="772">
        <v>0</v>
      </c>
      <c r="K22" s="772">
        <v>0</v>
      </c>
      <c r="L22" s="772"/>
      <c r="M22" s="660"/>
    </row>
    <row r="23" spans="1:13">
      <c r="A23" s="479">
        <v>17</v>
      </c>
      <c r="B23" s="494" t="s">
        <v>533</v>
      </c>
      <c r="C23" s="770">
        <v>17358993.725114156</v>
      </c>
      <c r="D23" s="715">
        <v>0</v>
      </c>
      <c r="E23" s="715">
        <v>13220867.552714156</v>
      </c>
      <c r="F23" s="772">
        <v>4138126.1723999996</v>
      </c>
      <c r="G23" s="772"/>
      <c r="H23" s="715">
        <v>2171239.7292769947</v>
      </c>
      <c r="I23" s="772">
        <v>0</v>
      </c>
      <c r="J23" s="772">
        <v>93105.041556930839</v>
      </c>
      <c r="K23" s="772">
        <v>2078134.6877200641</v>
      </c>
      <c r="L23" s="772"/>
      <c r="M23" s="660"/>
    </row>
    <row r="24" spans="1:13">
      <c r="A24" s="479">
        <v>18</v>
      </c>
      <c r="B24" s="494" t="s">
        <v>534</v>
      </c>
      <c r="C24" s="770">
        <v>0</v>
      </c>
      <c r="D24" s="715">
        <v>0</v>
      </c>
      <c r="E24" s="715">
        <v>0</v>
      </c>
      <c r="F24" s="772">
        <v>0</v>
      </c>
      <c r="G24" s="772"/>
      <c r="H24" s="715">
        <v>0</v>
      </c>
      <c r="I24" s="772">
        <v>0</v>
      </c>
      <c r="J24" s="772">
        <v>0</v>
      </c>
      <c r="K24" s="772">
        <v>0</v>
      </c>
      <c r="L24" s="772"/>
      <c r="M24" s="660"/>
    </row>
    <row r="25" spans="1:13">
      <c r="A25" s="479">
        <v>19</v>
      </c>
      <c r="B25" s="494" t="s">
        <v>535</v>
      </c>
      <c r="C25" s="770">
        <v>0</v>
      </c>
      <c r="D25" s="715">
        <v>0</v>
      </c>
      <c r="E25" s="715">
        <v>0</v>
      </c>
      <c r="F25" s="772">
        <v>0</v>
      </c>
      <c r="G25" s="772"/>
      <c r="H25" s="715">
        <v>0</v>
      </c>
      <c r="I25" s="772">
        <v>0</v>
      </c>
      <c r="J25" s="772">
        <v>0</v>
      </c>
      <c r="K25" s="772">
        <v>0</v>
      </c>
      <c r="L25" s="772"/>
      <c r="M25" s="660"/>
    </row>
    <row r="26" spans="1:13">
      <c r="A26" s="479">
        <v>20</v>
      </c>
      <c r="B26" s="494" t="s">
        <v>536</v>
      </c>
      <c r="C26" s="770">
        <v>5907143.8400000008</v>
      </c>
      <c r="D26" s="715">
        <v>5907143.8400000008</v>
      </c>
      <c r="E26" s="715">
        <v>0</v>
      </c>
      <c r="F26" s="772">
        <v>0</v>
      </c>
      <c r="G26" s="772"/>
      <c r="H26" s="715">
        <v>5008.2283881696994</v>
      </c>
      <c r="I26" s="772">
        <v>5008.2283881696994</v>
      </c>
      <c r="J26" s="772">
        <v>0</v>
      </c>
      <c r="K26" s="772">
        <v>0</v>
      </c>
      <c r="L26" s="772"/>
      <c r="M26" s="660"/>
    </row>
    <row r="27" spans="1:13">
      <c r="A27" s="479">
        <v>21</v>
      </c>
      <c r="B27" s="494" t="s">
        <v>537</v>
      </c>
      <c r="C27" s="770">
        <v>0</v>
      </c>
      <c r="D27" s="715">
        <v>0</v>
      </c>
      <c r="E27" s="715">
        <v>0</v>
      </c>
      <c r="F27" s="772">
        <v>0</v>
      </c>
      <c r="G27" s="772"/>
      <c r="H27" s="715">
        <v>0</v>
      </c>
      <c r="I27" s="772">
        <v>0</v>
      </c>
      <c r="J27" s="772">
        <v>0</v>
      </c>
      <c r="K27" s="772">
        <v>0</v>
      </c>
      <c r="L27" s="772"/>
      <c r="M27" s="660"/>
    </row>
    <row r="28" spans="1:13">
      <c r="A28" s="479">
        <v>22</v>
      </c>
      <c r="B28" s="494" t="s">
        <v>538</v>
      </c>
      <c r="C28" s="770">
        <v>0</v>
      </c>
      <c r="D28" s="715">
        <v>0</v>
      </c>
      <c r="E28" s="715">
        <v>0</v>
      </c>
      <c r="F28" s="772">
        <v>0</v>
      </c>
      <c r="G28" s="772"/>
      <c r="H28" s="715">
        <v>0</v>
      </c>
      <c r="I28" s="772">
        <v>0</v>
      </c>
      <c r="J28" s="772">
        <v>0</v>
      </c>
      <c r="K28" s="772">
        <v>0</v>
      </c>
      <c r="L28" s="772"/>
      <c r="M28" s="660"/>
    </row>
    <row r="29" spans="1:13">
      <c r="A29" s="479">
        <v>23</v>
      </c>
      <c r="B29" s="494" t="s">
        <v>539</v>
      </c>
      <c r="C29" s="770">
        <v>10860489</v>
      </c>
      <c r="D29" s="715">
        <v>1602219.9946999999</v>
      </c>
      <c r="E29" s="715">
        <v>0</v>
      </c>
      <c r="F29" s="772">
        <v>9258269</v>
      </c>
      <c r="G29" s="772"/>
      <c r="H29" s="715">
        <v>2743327.9642166765</v>
      </c>
      <c r="I29" s="772">
        <v>12872.476111022899</v>
      </c>
      <c r="J29" s="772">
        <v>0</v>
      </c>
      <c r="K29" s="772">
        <v>2730455.4881056538</v>
      </c>
      <c r="L29" s="772"/>
      <c r="M29" s="660"/>
    </row>
    <row r="30" spans="1:13">
      <c r="A30" s="479">
        <v>24</v>
      </c>
      <c r="B30" s="494" t="s">
        <v>540</v>
      </c>
      <c r="C30" s="770">
        <v>3833455.2807499999</v>
      </c>
      <c r="D30" s="715">
        <v>675331.7317</v>
      </c>
      <c r="E30" s="715">
        <v>0</v>
      </c>
      <c r="F30" s="772">
        <v>3158123.54905</v>
      </c>
      <c r="G30" s="772"/>
      <c r="H30" s="715">
        <v>757406.75852905912</v>
      </c>
      <c r="I30" s="772">
        <v>942.25562141881585</v>
      </c>
      <c r="J30" s="772">
        <v>0</v>
      </c>
      <c r="K30" s="772">
        <v>756464.5029076403</v>
      </c>
      <c r="L30" s="772"/>
      <c r="M30" s="660"/>
    </row>
    <row r="31" spans="1:13">
      <c r="A31" s="479">
        <v>25</v>
      </c>
      <c r="B31" s="494" t="s">
        <v>541</v>
      </c>
      <c r="C31" s="770">
        <v>0</v>
      </c>
      <c r="D31" s="715">
        <v>0</v>
      </c>
      <c r="E31" s="715">
        <v>0</v>
      </c>
      <c r="F31" s="772">
        <v>0</v>
      </c>
      <c r="G31" s="772"/>
      <c r="H31" s="715">
        <v>0</v>
      </c>
      <c r="I31" s="772">
        <v>0</v>
      </c>
      <c r="J31" s="772">
        <v>0</v>
      </c>
      <c r="K31" s="772">
        <v>0</v>
      </c>
      <c r="L31" s="772"/>
      <c r="M31" s="660"/>
    </row>
    <row r="32" spans="1:13">
      <c r="A32" s="479">
        <v>26</v>
      </c>
      <c r="B32" s="494" t="s">
        <v>597</v>
      </c>
      <c r="C32" s="770">
        <v>1177104.385766</v>
      </c>
      <c r="D32" s="715">
        <v>812616.94239599991</v>
      </c>
      <c r="E32" s="715">
        <v>0</v>
      </c>
      <c r="F32" s="772">
        <v>364487.44336999999</v>
      </c>
      <c r="G32" s="772"/>
      <c r="H32" s="715">
        <v>257070.74907232498</v>
      </c>
      <c r="I32" s="772">
        <v>4064.7346554683004</v>
      </c>
      <c r="J32" s="772">
        <v>0</v>
      </c>
      <c r="K32" s="772">
        <v>253006.01441685669</v>
      </c>
      <c r="L32" s="772"/>
      <c r="M32" s="660"/>
    </row>
    <row r="33" spans="1:12" ht="15">
      <c r="A33" s="479">
        <v>27</v>
      </c>
      <c r="B33" s="546" t="s">
        <v>66</v>
      </c>
      <c r="C33" s="694">
        <f>SUM(C7:C32)</f>
        <v>167083667.57073149</v>
      </c>
      <c r="D33" s="694">
        <f t="shared" ref="D33:L33" si="0">SUM(D7:D32)</f>
        <v>55085779.009177461</v>
      </c>
      <c r="E33" s="694">
        <f t="shared" si="0"/>
        <v>25127636.999760881</v>
      </c>
      <c r="F33" s="694">
        <f t="shared" si="0"/>
        <v>86870251.556493118</v>
      </c>
      <c r="G33" s="694">
        <f t="shared" si="0"/>
        <v>0</v>
      </c>
      <c r="H33" s="694">
        <f t="shared" si="0"/>
        <v>23564079.778838553</v>
      </c>
      <c r="I33" s="694">
        <f t="shared" si="0"/>
        <v>334209.06164341333</v>
      </c>
      <c r="J33" s="694">
        <f t="shared" si="0"/>
        <v>2908613.3373637027</v>
      </c>
      <c r="K33" s="694">
        <f t="shared" si="0"/>
        <v>20321257.379831441</v>
      </c>
      <c r="L33" s="694">
        <f t="shared" si="0"/>
        <v>0</v>
      </c>
    </row>
    <row r="34" spans="1:12">
      <c r="A34" s="507"/>
      <c r="B34" s="507"/>
      <c r="C34" s="696">
        <f>C33-'23. LTV'!C8</f>
        <v>0.2867758572101593</v>
      </c>
      <c r="D34" s="507"/>
      <c r="E34" s="507"/>
      <c r="F34" s="792">
        <f>F33-'18. Assets by Exposure classes'!C21</f>
        <v>0.28147582709789276</v>
      </c>
      <c r="H34" s="507"/>
    </row>
    <row r="35" spans="1:12">
      <c r="A35" s="507"/>
      <c r="B35" s="545"/>
      <c r="C35" s="793">
        <f>SUM(D33:F33)-C33</f>
        <v>-5.3000152111053467E-3</v>
      </c>
      <c r="D35" s="507"/>
      <c r="E35" s="507"/>
      <c r="H35" s="793">
        <f>SUM(I33:K33)-H33</f>
        <v>0</v>
      </c>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
  <sheetViews>
    <sheetView showGridLines="0" zoomScale="70" zoomScaleNormal="70" workbookViewId="0">
      <selection activeCell="C6" sqref="C6:K9"/>
    </sheetView>
  </sheetViews>
  <sheetFormatPr defaultColWidth="8.7109375" defaultRowHeight="12"/>
  <cols>
    <col min="1" max="1" width="11.7109375" style="388" bestFit="1" customWidth="1"/>
    <col min="2" max="2" width="48.28515625" style="388" customWidth="1"/>
    <col min="3" max="11" width="28.28515625" style="388" customWidth="1"/>
    <col min="12" max="12" width="13" style="388" bestFit="1" customWidth="1"/>
    <col min="13" max="16384" width="8.7109375" style="388"/>
  </cols>
  <sheetData>
    <row r="1" spans="1:12" s="378" customFormat="1" ht="13.5">
      <c r="A1" s="377" t="s">
        <v>108</v>
      </c>
      <c r="B1" s="305" t="str">
        <f>Info!C2</f>
        <v>სს "ვითიბი ბანკი ჯორჯია"</v>
      </c>
      <c r="C1" s="490"/>
      <c r="D1" s="490"/>
      <c r="E1" s="490"/>
      <c r="F1" s="490"/>
      <c r="G1" s="490"/>
      <c r="H1" s="490"/>
      <c r="I1" s="490"/>
      <c r="J1" s="490"/>
      <c r="K1" s="490"/>
    </row>
    <row r="2" spans="1:12" s="378" customFormat="1" ht="12.75">
      <c r="A2" s="379" t="s">
        <v>109</v>
      </c>
      <c r="B2" s="381">
        <f>Info!D2</f>
        <v>45838</v>
      </c>
      <c r="C2" s="490"/>
      <c r="D2" s="490"/>
      <c r="E2" s="490"/>
      <c r="F2" s="490"/>
      <c r="G2" s="490"/>
      <c r="H2" s="490"/>
      <c r="I2" s="490"/>
      <c r="J2" s="490"/>
      <c r="K2" s="490"/>
    </row>
    <row r="3" spans="1:12" s="378" customFormat="1" ht="12.75">
      <c r="A3" s="380" t="s">
        <v>598</v>
      </c>
      <c r="B3" s="490"/>
      <c r="C3" s="490"/>
      <c r="D3" s="490"/>
      <c r="E3" s="490"/>
      <c r="F3" s="490"/>
      <c r="G3" s="490"/>
      <c r="H3" s="490"/>
      <c r="I3" s="490"/>
      <c r="J3" s="490"/>
      <c r="K3" s="490"/>
    </row>
    <row r="4" spans="1:12">
      <c r="A4" s="552"/>
      <c r="B4" s="552"/>
      <c r="C4" s="551" t="s">
        <v>502</v>
      </c>
      <c r="D4" s="551" t="s">
        <v>503</v>
      </c>
      <c r="E4" s="551" t="s">
        <v>504</v>
      </c>
      <c r="F4" s="551" t="s">
        <v>505</v>
      </c>
      <c r="G4" s="551" t="s">
        <v>506</v>
      </c>
      <c r="H4" s="551" t="s">
        <v>507</v>
      </c>
      <c r="I4" s="551" t="s">
        <v>508</v>
      </c>
      <c r="J4" s="551" t="s">
        <v>509</v>
      </c>
      <c r="K4" s="551" t="s">
        <v>510</v>
      </c>
    </row>
    <row r="5" spans="1:12" ht="104.1" customHeight="1">
      <c r="A5" s="920" t="s">
        <v>906</v>
      </c>
      <c r="B5" s="921"/>
      <c r="C5" s="550" t="s">
        <v>599</v>
      </c>
      <c r="D5" s="550" t="s">
        <v>592</v>
      </c>
      <c r="E5" s="550" t="s">
        <v>593</v>
      </c>
      <c r="F5" s="550" t="s">
        <v>905</v>
      </c>
      <c r="G5" s="550" t="s">
        <v>600</v>
      </c>
      <c r="H5" s="550" t="s">
        <v>601</v>
      </c>
      <c r="I5" s="550" t="s">
        <v>602</v>
      </c>
      <c r="J5" s="550" t="s">
        <v>603</v>
      </c>
      <c r="K5" s="550" t="s">
        <v>604</v>
      </c>
    </row>
    <row r="6" spans="1:12" ht="12.75">
      <c r="A6" s="479">
        <v>1</v>
      </c>
      <c r="B6" s="479" t="s">
        <v>605</v>
      </c>
      <c r="C6" s="773">
        <v>125024.96542999997</v>
      </c>
      <c r="D6" s="773">
        <v>44648.72</v>
      </c>
      <c r="E6" s="773">
        <v>0</v>
      </c>
      <c r="F6" s="773">
        <v>0</v>
      </c>
      <c r="G6" s="773">
        <v>131422075.19068554</v>
      </c>
      <c r="H6" s="773">
        <v>4582671.2420999995</v>
      </c>
      <c r="I6" s="773">
        <v>11065197.549402155</v>
      </c>
      <c r="J6" s="773">
        <v>3329494.6721999994</v>
      </c>
      <c r="K6" s="773">
        <v>16514554.944138002</v>
      </c>
    </row>
    <row r="7" spans="1:12" ht="12.75">
      <c r="A7" s="479">
        <v>2</v>
      </c>
      <c r="B7" s="480" t="s">
        <v>606</v>
      </c>
      <c r="C7" s="773"/>
      <c r="D7" s="773"/>
      <c r="E7" s="773"/>
      <c r="F7" s="773"/>
      <c r="G7" s="773"/>
      <c r="H7" s="773"/>
      <c r="I7" s="773"/>
      <c r="J7" s="773"/>
      <c r="K7" s="773"/>
    </row>
    <row r="8" spans="1:12" ht="12.75">
      <c r="A8" s="479">
        <v>3</v>
      </c>
      <c r="B8" s="480" t="s">
        <v>570</v>
      </c>
      <c r="C8" s="773">
        <v>30000</v>
      </c>
      <c r="D8" s="773">
        <v>0</v>
      </c>
      <c r="E8" s="773">
        <v>0</v>
      </c>
      <c r="F8" s="773">
        <v>0</v>
      </c>
      <c r="G8" s="773">
        <v>47967.263700000003</v>
      </c>
      <c r="H8" s="773">
        <v>0</v>
      </c>
      <c r="I8" s="773">
        <v>0</v>
      </c>
      <c r="J8" s="773">
        <v>0</v>
      </c>
      <c r="K8" s="773">
        <v>138051.6121</v>
      </c>
    </row>
    <row r="9" spans="1:12" ht="12.75">
      <c r="A9" s="479">
        <v>4</v>
      </c>
      <c r="B9" s="509" t="s">
        <v>904</v>
      </c>
      <c r="C9" s="774">
        <v>125024.96542999997</v>
      </c>
      <c r="D9" s="774">
        <v>0</v>
      </c>
      <c r="E9" s="774">
        <v>0</v>
      </c>
      <c r="F9" s="774">
        <v>0</v>
      </c>
      <c r="G9" s="774">
        <v>77191541.795347333</v>
      </c>
      <c r="H9" s="774">
        <v>4543089.3220999995</v>
      </c>
      <c r="I9" s="774">
        <v>2648516.7054999974</v>
      </c>
      <c r="J9" s="774">
        <v>1601753.0546999995</v>
      </c>
      <c r="K9" s="774">
        <v>760325.43194000004</v>
      </c>
      <c r="L9" s="695">
        <f>SUM(C9:K9)-'18. Assets by Exposure classes'!C22</f>
        <v>0</v>
      </c>
    </row>
    <row r="10" spans="1:12" ht="12.75">
      <c r="A10" s="479">
        <v>5</v>
      </c>
      <c r="B10" s="498" t="s">
        <v>903</v>
      </c>
      <c r="C10" s="549"/>
      <c r="D10" s="549"/>
      <c r="E10" s="549"/>
      <c r="F10" s="549"/>
      <c r="G10" s="549"/>
      <c r="H10" s="549"/>
      <c r="I10" s="549"/>
      <c r="J10" s="549"/>
      <c r="K10" s="549"/>
    </row>
    <row r="11" spans="1:12" ht="12.75">
      <c r="A11" s="479">
        <v>6</v>
      </c>
      <c r="B11" s="498" t="s">
        <v>902</v>
      </c>
      <c r="C11" s="549"/>
      <c r="D11" s="549"/>
      <c r="E11" s="549"/>
      <c r="F11" s="549"/>
      <c r="G11" s="549"/>
      <c r="H11" s="549"/>
      <c r="I11" s="549"/>
      <c r="J11" s="549"/>
      <c r="K11" s="549"/>
    </row>
    <row r="13" spans="1:12" ht="15">
      <c r="B13" s="548"/>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85" zoomScaleNormal="85" workbookViewId="0">
      <selection activeCell="A7" sqref="A7"/>
    </sheetView>
  </sheetViews>
  <sheetFormatPr defaultColWidth="8.7109375" defaultRowHeight="15"/>
  <cols>
    <col min="1" max="1" width="10" style="553" bestFit="1" customWidth="1"/>
    <col min="2" max="2" width="71.7109375" style="553" customWidth="1"/>
    <col min="3" max="3" width="11.42578125" style="553" bestFit="1" customWidth="1"/>
    <col min="4" max="5" width="15.28515625" style="553" bestFit="1" customWidth="1"/>
    <col min="6" max="6" width="20" style="553" bestFit="1" customWidth="1"/>
    <col min="7" max="7" width="37.7109375" style="553" bestFit="1" customWidth="1"/>
    <col min="8" max="8" width="11.28515625" style="553" bestFit="1" customWidth="1"/>
    <col min="9" max="10" width="15.28515625" style="553" bestFit="1" customWidth="1"/>
    <col min="11" max="11" width="20" style="553" bestFit="1" customWidth="1"/>
    <col min="12" max="12" width="37.7109375" style="553" bestFit="1" customWidth="1"/>
    <col min="13" max="13" width="10.7109375" style="553" bestFit="1" customWidth="1"/>
    <col min="14" max="15" width="15.28515625" style="553" bestFit="1" customWidth="1"/>
    <col min="16" max="16" width="20" style="553" bestFit="1" customWidth="1"/>
    <col min="17" max="17" width="37.7109375" style="553" bestFit="1" customWidth="1"/>
    <col min="18" max="18" width="18" style="553" bestFit="1" customWidth="1"/>
    <col min="19" max="19" width="48" style="553" bestFit="1" customWidth="1"/>
    <col min="20" max="20" width="45.7109375" style="553" bestFit="1" customWidth="1"/>
    <col min="21" max="21" width="48" style="553" bestFit="1" customWidth="1"/>
    <col min="22" max="22" width="44.28515625" style="553" bestFit="1" customWidth="1"/>
    <col min="23" max="16384" width="8.7109375" style="553"/>
  </cols>
  <sheetData>
    <row r="1" spans="1:22">
      <c r="A1" s="377" t="s">
        <v>108</v>
      </c>
      <c r="B1" s="305" t="str">
        <f>Info!C2</f>
        <v>სს "ვითიბი ბანკი ჯორჯია"</v>
      </c>
    </row>
    <row r="2" spans="1:22">
      <c r="A2" s="379" t="s">
        <v>109</v>
      </c>
      <c r="B2" s="381">
        <f>Info!D2</f>
        <v>45838</v>
      </c>
    </row>
    <row r="3" spans="1:22">
      <c r="A3" s="380" t="s">
        <v>689</v>
      </c>
      <c r="B3" s="490"/>
    </row>
    <row r="4" spans="1:22">
      <c r="A4" s="380"/>
      <c r="B4" s="490"/>
    </row>
    <row r="5" spans="1:22" ht="24" customHeight="1">
      <c r="A5" s="922" t="s">
        <v>716</v>
      </c>
      <c r="B5" s="922"/>
      <c r="C5" s="924" t="s">
        <v>908</v>
      </c>
      <c r="D5" s="924"/>
      <c r="E5" s="924"/>
      <c r="F5" s="924"/>
      <c r="G5" s="924"/>
      <c r="H5" s="924" t="s">
        <v>596</v>
      </c>
      <c r="I5" s="924"/>
      <c r="J5" s="924"/>
      <c r="K5" s="924"/>
      <c r="L5" s="924"/>
      <c r="M5" s="924" t="s">
        <v>907</v>
      </c>
      <c r="N5" s="924"/>
      <c r="O5" s="924"/>
      <c r="P5" s="924"/>
      <c r="Q5" s="924"/>
      <c r="R5" s="923" t="s">
        <v>715</v>
      </c>
      <c r="S5" s="923" t="s">
        <v>719</v>
      </c>
      <c r="T5" s="923" t="s">
        <v>718</v>
      </c>
      <c r="U5" s="923" t="s">
        <v>955</v>
      </c>
      <c r="V5" s="923" t="s">
        <v>956</v>
      </c>
    </row>
    <row r="6" spans="1:22" ht="36" customHeight="1">
      <c r="A6" s="922"/>
      <c r="B6" s="922"/>
      <c r="C6" s="563"/>
      <c r="D6" s="488" t="s">
        <v>892</v>
      </c>
      <c r="E6" s="488" t="s">
        <v>891</v>
      </c>
      <c r="F6" s="488" t="s">
        <v>890</v>
      </c>
      <c r="G6" s="488" t="s">
        <v>889</v>
      </c>
      <c r="H6" s="563"/>
      <c r="I6" s="488" t="s">
        <v>892</v>
      </c>
      <c r="J6" s="488" t="s">
        <v>891</v>
      </c>
      <c r="K6" s="488" t="s">
        <v>890</v>
      </c>
      <c r="L6" s="488" t="s">
        <v>889</v>
      </c>
      <c r="M6" s="563"/>
      <c r="N6" s="488" t="s">
        <v>892</v>
      </c>
      <c r="O6" s="488" t="s">
        <v>891</v>
      </c>
      <c r="P6" s="488" t="s">
        <v>890</v>
      </c>
      <c r="Q6" s="488" t="s">
        <v>889</v>
      </c>
      <c r="R6" s="923"/>
      <c r="S6" s="923"/>
      <c r="T6" s="923"/>
      <c r="U6" s="923"/>
      <c r="V6" s="923"/>
    </row>
    <row r="7" spans="1:22">
      <c r="A7" s="561">
        <v>1</v>
      </c>
      <c r="B7" s="562" t="s">
        <v>690</v>
      </c>
      <c r="C7" s="775">
        <v>93960.468687999994</v>
      </c>
      <c r="D7" s="775">
        <v>93960.468687999994</v>
      </c>
      <c r="E7" s="775">
        <v>0</v>
      </c>
      <c r="F7" s="775">
        <v>0</v>
      </c>
      <c r="G7" s="775"/>
      <c r="H7" s="775">
        <v>95904.955687999987</v>
      </c>
      <c r="I7" s="775">
        <v>95904.955687999987</v>
      </c>
      <c r="J7" s="775">
        <v>0</v>
      </c>
      <c r="K7" s="775">
        <v>0</v>
      </c>
      <c r="L7" s="775"/>
      <c r="M7" s="775">
        <v>2943.1834522251002</v>
      </c>
      <c r="N7" s="775">
        <v>2943.1834522251002</v>
      </c>
      <c r="O7" s="775">
        <v>0</v>
      </c>
      <c r="P7" s="775">
        <v>0</v>
      </c>
      <c r="Q7" s="775"/>
      <c r="R7" s="775">
        <v>1</v>
      </c>
      <c r="S7" s="775">
        <v>0</v>
      </c>
      <c r="T7" s="775">
        <v>0</v>
      </c>
      <c r="U7" s="775">
        <v>6.0057254702909839E-2</v>
      </c>
      <c r="V7" s="775">
        <v>33.661281667639372</v>
      </c>
    </row>
    <row r="8" spans="1:22">
      <c r="A8" s="561">
        <v>2</v>
      </c>
      <c r="B8" s="560" t="s">
        <v>691</v>
      </c>
      <c r="C8" s="775">
        <v>317974.39484999998</v>
      </c>
      <c r="D8" s="775">
        <v>73777.641309999992</v>
      </c>
      <c r="E8" s="775">
        <v>0</v>
      </c>
      <c r="F8" s="775">
        <v>244196.75354000001</v>
      </c>
      <c r="G8" s="775"/>
      <c r="H8" s="775">
        <v>423844.00744999998</v>
      </c>
      <c r="I8" s="775">
        <v>91557.711309999999</v>
      </c>
      <c r="J8" s="775">
        <v>0</v>
      </c>
      <c r="K8" s="775">
        <v>332286.29613999999</v>
      </c>
      <c r="L8" s="775"/>
      <c r="M8" s="775">
        <v>320034.62234859727</v>
      </c>
      <c r="N8" s="775">
        <v>1870.9697897532003</v>
      </c>
      <c r="O8" s="775">
        <v>0</v>
      </c>
      <c r="P8" s="775">
        <v>318163.65255884407</v>
      </c>
      <c r="Q8" s="775"/>
      <c r="R8" s="775">
        <v>48</v>
      </c>
      <c r="S8" s="775">
        <v>0.15</v>
      </c>
      <c r="T8" s="775">
        <v>0.16070399999999999</v>
      </c>
      <c r="U8" s="775">
        <v>0.12853356201614924</v>
      </c>
      <c r="V8" s="775">
        <v>14.614094407305661</v>
      </c>
    </row>
    <row r="9" spans="1:22">
      <c r="A9" s="561">
        <v>3</v>
      </c>
      <c r="B9" s="560" t="s">
        <v>692</v>
      </c>
      <c r="C9" s="775">
        <v>92.83</v>
      </c>
      <c r="D9" s="775">
        <v>0</v>
      </c>
      <c r="E9" s="775">
        <v>0</v>
      </c>
      <c r="F9" s="775">
        <v>92.83</v>
      </c>
      <c r="G9" s="775"/>
      <c r="H9" s="775">
        <v>92.83</v>
      </c>
      <c r="I9" s="775">
        <v>0</v>
      </c>
      <c r="J9" s="775">
        <v>0</v>
      </c>
      <c r="K9" s="775">
        <v>92.83</v>
      </c>
      <c r="L9" s="775"/>
      <c r="M9" s="775">
        <v>82.439756868200007</v>
      </c>
      <c r="N9" s="775">
        <v>0</v>
      </c>
      <c r="O9" s="775">
        <v>0</v>
      </c>
      <c r="P9" s="775">
        <v>82.439756868200007</v>
      </c>
      <c r="Q9" s="775"/>
      <c r="R9" s="775">
        <v>1</v>
      </c>
      <c r="S9" s="775" t="s">
        <v>983</v>
      </c>
      <c r="T9" s="775" t="s">
        <v>983</v>
      </c>
      <c r="U9" s="775">
        <v>0</v>
      </c>
      <c r="V9" s="775">
        <v>0</v>
      </c>
    </row>
    <row r="10" spans="1:22">
      <c r="A10" s="561">
        <v>4</v>
      </c>
      <c r="B10" s="560" t="s">
        <v>693</v>
      </c>
      <c r="C10" s="775">
        <v>0</v>
      </c>
      <c r="D10" s="775">
        <v>0</v>
      </c>
      <c r="E10" s="775">
        <v>0</v>
      </c>
      <c r="F10" s="775">
        <v>0</v>
      </c>
      <c r="G10" s="775"/>
      <c r="H10" s="775">
        <v>0</v>
      </c>
      <c r="I10" s="775">
        <v>0</v>
      </c>
      <c r="J10" s="775">
        <v>0</v>
      </c>
      <c r="K10" s="775">
        <v>0</v>
      </c>
      <c r="L10" s="775"/>
      <c r="M10" s="775">
        <v>0</v>
      </c>
      <c r="N10" s="775">
        <v>0</v>
      </c>
      <c r="O10" s="775">
        <v>0</v>
      </c>
      <c r="P10" s="775">
        <v>0</v>
      </c>
      <c r="Q10" s="775"/>
      <c r="R10" s="775">
        <v>0</v>
      </c>
      <c r="S10" s="775" t="s">
        <v>983</v>
      </c>
      <c r="T10" s="775" t="s">
        <v>983</v>
      </c>
      <c r="U10" s="775">
        <v>0</v>
      </c>
      <c r="V10" s="775">
        <v>0</v>
      </c>
    </row>
    <row r="11" spans="1:22">
      <c r="A11" s="561">
        <v>5</v>
      </c>
      <c r="B11" s="560" t="s">
        <v>694</v>
      </c>
      <c r="C11" s="775">
        <v>0</v>
      </c>
      <c r="D11" s="775">
        <v>0</v>
      </c>
      <c r="E11" s="775">
        <v>0</v>
      </c>
      <c r="F11" s="775">
        <v>0</v>
      </c>
      <c r="G11" s="775"/>
      <c r="H11" s="775">
        <v>0</v>
      </c>
      <c r="I11" s="775">
        <v>0</v>
      </c>
      <c r="J11" s="775">
        <v>0</v>
      </c>
      <c r="K11" s="775">
        <v>0</v>
      </c>
      <c r="L11" s="775"/>
      <c r="M11" s="775">
        <v>0</v>
      </c>
      <c r="N11" s="775">
        <v>0</v>
      </c>
      <c r="O11" s="775">
        <v>0</v>
      </c>
      <c r="P11" s="775">
        <v>0</v>
      </c>
      <c r="Q11" s="775"/>
      <c r="R11" s="775">
        <v>0</v>
      </c>
      <c r="S11" s="775">
        <v>0</v>
      </c>
      <c r="T11" s="775">
        <v>0</v>
      </c>
      <c r="U11" s="775">
        <v>0</v>
      </c>
      <c r="V11" s="775">
        <v>0</v>
      </c>
    </row>
    <row r="12" spans="1:22">
      <c r="A12" s="561">
        <v>6</v>
      </c>
      <c r="B12" s="560" t="s">
        <v>695</v>
      </c>
      <c r="C12" s="775">
        <v>0</v>
      </c>
      <c r="D12" s="775">
        <v>0</v>
      </c>
      <c r="E12" s="775">
        <v>0</v>
      </c>
      <c r="F12" s="775">
        <v>0</v>
      </c>
      <c r="G12" s="775"/>
      <c r="H12" s="775">
        <v>0</v>
      </c>
      <c r="I12" s="775">
        <v>0</v>
      </c>
      <c r="J12" s="775">
        <v>0</v>
      </c>
      <c r="K12" s="775">
        <v>0</v>
      </c>
      <c r="L12" s="775"/>
      <c r="M12" s="775">
        <v>0</v>
      </c>
      <c r="N12" s="775">
        <v>0</v>
      </c>
      <c r="O12" s="775">
        <v>0</v>
      </c>
      <c r="P12" s="775">
        <v>0</v>
      </c>
      <c r="Q12" s="775"/>
      <c r="R12" s="775">
        <v>0</v>
      </c>
      <c r="S12" s="775">
        <v>0</v>
      </c>
      <c r="T12" s="775">
        <v>0</v>
      </c>
      <c r="U12" s="775">
        <v>0</v>
      </c>
      <c r="V12" s="775">
        <v>0</v>
      </c>
    </row>
    <row r="13" spans="1:22">
      <c r="A13" s="561">
        <v>7</v>
      </c>
      <c r="B13" s="560" t="s">
        <v>696</v>
      </c>
      <c r="C13" s="775">
        <v>6806954.1213694531</v>
      </c>
      <c r="D13" s="775">
        <v>6386099.984419453</v>
      </c>
      <c r="E13" s="775">
        <v>0</v>
      </c>
      <c r="F13" s="775">
        <v>420854.13695000001</v>
      </c>
      <c r="G13" s="775"/>
      <c r="H13" s="775">
        <v>6961311.400369457</v>
      </c>
      <c r="I13" s="775">
        <v>6463606.5112194568</v>
      </c>
      <c r="J13" s="775">
        <v>0</v>
      </c>
      <c r="K13" s="775">
        <v>497704.88914999994</v>
      </c>
      <c r="L13" s="775"/>
      <c r="M13" s="775">
        <v>164108.58417931831</v>
      </c>
      <c r="N13" s="775">
        <v>9977.7996223183964</v>
      </c>
      <c r="O13" s="775">
        <v>0</v>
      </c>
      <c r="P13" s="775">
        <v>154130.78455699992</v>
      </c>
      <c r="Q13" s="775"/>
      <c r="R13" s="775">
        <v>109</v>
      </c>
      <c r="S13" s="775">
        <v>0</v>
      </c>
      <c r="T13" s="775">
        <v>0</v>
      </c>
      <c r="U13" s="775">
        <v>7.0241613969304562E-2</v>
      </c>
      <c r="V13" s="775">
        <v>103.72618947700158</v>
      </c>
    </row>
    <row r="14" spans="1:22">
      <c r="A14" s="555">
        <v>7.1</v>
      </c>
      <c r="B14" s="554" t="s">
        <v>697</v>
      </c>
      <c r="C14" s="775">
        <v>6653551.8384954529</v>
      </c>
      <c r="D14" s="775">
        <v>6232697.7015454527</v>
      </c>
      <c r="E14" s="775">
        <v>0</v>
      </c>
      <c r="F14" s="775">
        <v>420854.13695000001</v>
      </c>
      <c r="G14" s="775"/>
      <c r="H14" s="775">
        <v>6806217.3507954571</v>
      </c>
      <c r="I14" s="775">
        <v>6308512.461645457</v>
      </c>
      <c r="J14" s="775">
        <v>0</v>
      </c>
      <c r="K14" s="775">
        <v>497704.88914999994</v>
      </c>
      <c r="L14" s="775"/>
      <c r="M14" s="775">
        <v>163865.1000772503</v>
      </c>
      <c r="N14" s="775">
        <v>9734.3155202503967</v>
      </c>
      <c r="O14" s="775">
        <v>0</v>
      </c>
      <c r="P14" s="775">
        <v>154130.78455699992</v>
      </c>
      <c r="Q14" s="775"/>
      <c r="R14" s="775">
        <v>107</v>
      </c>
      <c r="S14" s="775">
        <v>0</v>
      </c>
      <c r="T14" s="775">
        <v>0</v>
      </c>
      <c r="U14" s="775">
        <v>6.991029789664692E-2</v>
      </c>
      <c r="V14" s="775">
        <v>105.10918337038761</v>
      </c>
    </row>
    <row r="15" spans="1:22" ht="25.5">
      <c r="A15" s="555">
        <v>7.2</v>
      </c>
      <c r="B15" s="554" t="s">
        <v>698</v>
      </c>
      <c r="C15" s="775">
        <v>153402.28287400003</v>
      </c>
      <c r="D15" s="775">
        <v>153402.28287400003</v>
      </c>
      <c r="E15" s="775">
        <v>0</v>
      </c>
      <c r="F15" s="775">
        <v>0</v>
      </c>
      <c r="G15" s="775"/>
      <c r="H15" s="775">
        <v>155094.049574</v>
      </c>
      <c r="I15" s="775">
        <v>155094.049574</v>
      </c>
      <c r="J15" s="775">
        <v>0</v>
      </c>
      <c r="K15" s="775">
        <v>0</v>
      </c>
      <c r="L15" s="775"/>
      <c r="M15" s="775">
        <v>243.48410206799997</v>
      </c>
      <c r="N15" s="775">
        <v>243.48410206799997</v>
      </c>
      <c r="O15" s="775">
        <v>0</v>
      </c>
      <c r="P15" s="775">
        <v>0</v>
      </c>
      <c r="Q15" s="775"/>
      <c r="R15" s="775">
        <v>2</v>
      </c>
      <c r="S15" s="775" t="s">
        <v>983</v>
      </c>
      <c r="T15" s="775" t="s">
        <v>983</v>
      </c>
      <c r="U15" s="775">
        <v>8.4611860767815905E-2</v>
      </c>
      <c r="V15" s="775">
        <v>43.741283192884175</v>
      </c>
    </row>
    <row r="16" spans="1:22">
      <c r="A16" s="555">
        <v>7.3</v>
      </c>
      <c r="B16" s="554" t="s">
        <v>699</v>
      </c>
      <c r="C16" s="775"/>
      <c r="D16" s="775"/>
      <c r="E16" s="775"/>
      <c r="F16" s="775"/>
      <c r="G16" s="775"/>
      <c r="H16" s="775"/>
      <c r="I16" s="775"/>
      <c r="J16" s="775"/>
      <c r="K16" s="775"/>
      <c r="L16" s="775"/>
      <c r="M16" s="775"/>
      <c r="N16" s="775"/>
      <c r="O16" s="775"/>
      <c r="P16" s="775"/>
      <c r="Q16" s="775"/>
      <c r="R16" s="775"/>
      <c r="S16" s="775" t="s">
        <v>983</v>
      </c>
      <c r="T16" s="775" t="s">
        <v>983</v>
      </c>
      <c r="U16" s="775"/>
      <c r="V16" s="775"/>
    </row>
    <row r="17" spans="1:22">
      <c r="A17" s="561">
        <v>8</v>
      </c>
      <c r="B17" s="560" t="s">
        <v>700</v>
      </c>
      <c r="C17" s="775">
        <v>0</v>
      </c>
      <c r="D17" s="775">
        <v>0</v>
      </c>
      <c r="E17" s="775">
        <v>0</v>
      </c>
      <c r="F17" s="775">
        <v>0</v>
      </c>
      <c r="G17" s="775"/>
      <c r="H17" s="775">
        <v>0</v>
      </c>
      <c r="I17" s="775">
        <v>0</v>
      </c>
      <c r="J17" s="775">
        <v>0</v>
      </c>
      <c r="K17" s="775">
        <v>0</v>
      </c>
      <c r="L17" s="775"/>
      <c r="M17" s="775">
        <v>0</v>
      </c>
      <c r="N17" s="775">
        <v>0</v>
      </c>
      <c r="O17" s="775">
        <v>0</v>
      </c>
      <c r="P17" s="775">
        <v>0</v>
      </c>
      <c r="Q17" s="775"/>
      <c r="R17" s="775">
        <v>0</v>
      </c>
      <c r="S17" s="775">
        <v>0</v>
      </c>
      <c r="T17" s="775">
        <v>0</v>
      </c>
      <c r="U17" s="775">
        <v>0</v>
      </c>
      <c r="V17" s="775">
        <v>0</v>
      </c>
    </row>
    <row r="18" spans="1:22">
      <c r="A18" s="559">
        <v>9</v>
      </c>
      <c r="B18" s="558" t="s">
        <v>701</v>
      </c>
      <c r="C18" s="776">
        <v>0</v>
      </c>
      <c r="D18" s="776">
        <v>0</v>
      </c>
      <c r="E18" s="776">
        <v>0</v>
      </c>
      <c r="F18" s="776">
        <v>0</v>
      </c>
      <c r="G18" s="776"/>
      <c r="H18" s="776">
        <v>0</v>
      </c>
      <c r="I18" s="776">
        <v>0</v>
      </c>
      <c r="J18" s="776">
        <v>0</v>
      </c>
      <c r="K18" s="776">
        <v>0</v>
      </c>
      <c r="L18" s="776"/>
      <c r="M18" s="776">
        <v>0</v>
      </c>
      <c r="N18" s="776">
        <v>0</v>
      </c>
      <c r="O18" s="776">
        <v>0</v>
      </c>
      <c r="P18" s="776">
        <v>0</v>
      </c>
      <c r="Q18" s="776"/>
      <c r="R18" s="776">
        <v>0</v>
      </c>
      <c r="S18" s="776">
        <v>0</v>
      </c>
      <c r="T18" s="776">
        <v>0</v>
      </c>
      <c r="U18" s="776">
        <v>0</v>
      </c>
      <c r="V18" s="776">
        <v>0</v>
      </c>
    </row>
    <row r="19" spans="1:22">
      <c r="A19" s="557">
        <v>10</v>
      </c>
      <c r="B19" s="556" t="s">
        <v>717</v>
      </c>
      <c r="C19" s="775">
        <v>7218981.814907453</v>
      </c>
      <c r="D19" s="775">
        <v>6553838.0944174528</v>
      </c>
      <c r="E19" s="775">
        <v>0</v>
      </c>
      <c r="F19" s="775">
        <v>665143.72048999998</v>
      </c>
      <c r="G19" s="775">
        <v>0</v>
      </c>
      <c r="H19" s="775">
        <v>7481153.1935074572</v>
      </c>
      <c r="I19" s="775">
        <v>6651069.1782174567</v>
      </c>
      <c r="J19" s="775">
        <v>0</v>
      </c>
      <c r="K19" s="775">
        <v>830084.01529000001</v>
      </c>
      <c r="L19" s="775">
        <v>0</v>
      </c>
      <c r="M19" s="775">
        <v>487168.8297370089</v>
      </c>
      <c r="N19" s="775">
        <v>14791.952864296698</v>
      </c>
      <c r="O19" s="775">
        <v>0</v>
      </c>
      <c r="P19" s="775">
        <v>472376.87687271216</v>
      </c>
      <c r="Q19" s="775">
        <v>0</v>
      </c>
      <c r="R19" s="775">
        <v>159</v>
      </c>
      <c r="S19" s="775">
        <v>0.15</v>
      </c>
      <c r="T19" s="775">
        <v>0.16070399999999999</v>
      </c>
      <c r="U19" s="775">
        <v>7.2675738289933026E-2</v>
      </c>
      <c r="V19" s="775">
        <v>98.887789010332895</v>
      </c>
    </row>
    <row r="20" spans="1:22" ht="25.5">
      <c r="A20" s="555">
        <v>10.1</v>
      </c>
      <c r="B20" s="554" t="s">
        <v>720</v>
      </c>
      <c r="C20" s="549"/>
      <c r="D20" s="549"/>
      <c r="E20" s="549"/>
      <c r="F20" s="549"/>
      <c r="G20" s="549"/>
      <c r="H20" s="549"/>
      <c r="I20" s="549"/>
      <c r="J20" s="549"/>
      <c r="K20" s="549"/>
      <c r="L20" s="549"/>
      <c r="M20" s="549"/>
      <c r="N20" s="549"/>
      <c r="O20" s="549"/>
      <c r="P20" s="549"/>
      <c r="Q20" s="549"/>
      <c r="R20" s="549"/>
      <c r="S20" s="549"/>
      <c r="T20" s="549"/>
      <c r="U20" s="549"/>
      <c r="V20" s="549"/>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2"/>
  <sheetViews>
    <sheetView topLeftCell="A37" zoomScale="80" zoomScaleNormal="80" workbookViewId="0">
      <selection activeCell="E27" sqref="E27"/>
    </sheetView>
  </sheetViews>
  <sheetFormatPr defaultRowHeight="15"/>
  <cols>
    <col min="1" max="1" width="8.7109375" style="453"/>
    <col min="2" max="2" width="69.28515625" style="428" customWidth="1"/>
    <col min="3" max="3" width="13.7109375" customWidth="1"/>
    <col min="4" max="4" width="14.42578125" customWidth="1"/>
    <col min="5" max="5" width="14.85546875" bestFit="1" customWidth="1"/>
    <col min="6" max="7" width="13.28515625" customWidth="1"/>
    <col min="8" max="8" width="14.85546875" bestFit="1" customWidth="1"/>
  </cols>
  <sheetData>
    <row r="1" spans="1:8" ht="15.75">
      <c r="A1" s="17" t="s">
        <v>108</v>
      </c>
      <c r="B1" s="305" t="str">
        <f>Info!C2</f>
        <v>სს "ვითიბი ბანკი ჯორჯია"</v>
      </c>
      <c r="C1" s="16"/>
      <c r="D1" s="226"/>
      <c r="E1" s="226"/>
      <c r="F1" s="226"/>
      <c r="G1" s="226"/>
    </row>
    <row r="2" spans="1:8" ht="15.75">
      <c r="A2" s="17" t="s">
        <v>109</v>
      </c>
      <c r="B2" s="335">
        <f>Info!D2</f>
        <v>45838</v>
      </c>
      <c r="C2" s="29"/>
      <c r="D2" s="18"/>
      <c r="E2" s="18"/>
      <c r="F2" s="18"/>
      <c r="G2" s="18"/>
      <c r="H2" s="1"/>
    </row>
    <row r="3" spans="1:8" ht="15.75">
      <c r="A3" s="17"/>
      <c r="B3" s="16"/>
      <c r="C3" s="29"/>
      <c r="D3" s="18"/>
      <c r="E3" s="18"/>
      <c r="F3" s="18"/>
      <c r="G3" s="18"/>
      <c r="H3" s="1"/>
    </row>
    <row r="4" spans="1:8" ht="21" customHeight="1">
      <c r="A4" s="811" t="s">
        <v>25</v>
      </c>
      <c r="B4" s="812" t="s">
        <v>729</v>
      </c>
      <c r="C4" s="814" t="s">
        <v>114</v>
      </c>
      <c r="D4" s="814"/>
      <c r="E4" s="814"/>
      <c r="F4" s="814" t="s">
        <v>115</v>
      </c>
      <c r="G4" s="814"/>
      <c r="H4" s="815"/>
    </row>
    <row r="5" spans="1:8" ht="21" customHeight="1">
      <c r="A5" s="811"/>
      <c r="B5" s="813"/>
      <c r="C5" s="399" t="s">
        <v>26</v>
      </c>
      <c r="D5" s="399" t="s">
        <v>88</v>
      </c>
      <c r="E5" s="399" t="s">
        <v>66</v>
      </c>
      <c r="F5" s="399" t="s">
        <v>26</v>
      </c>
      <c r="G5" s="399" t="s">
        <v>88</v>
      </c>
      <c r="H5" s="399" t="s">
        <v>66</v>
      </c>
    </row>
    <row r="6" spans="1:8" ht="26.85" customHeight="1">
      <c r="A6" s="811"/>
      <c r="B6" s="400" t="s">
        <v>95</v>
      </c>
      <c r="C6" s="816"/>
      <c r="D6" s="817"/>
      <c r="E6" s="817"/>
      <c r="F6" s="817"/>
      <c r="G6" s="817"/>
      <c r="H6" s="818"/>
    </row>
    <row r="7" spans="1:8" ht="23.1" customHeight="1">
      <c r="A7" s="444">
        <v>1</v>
      </c>
      <c r="B7" s="401" t="s">
        <v>843</v>
      </c>
      <c r="C7" s="693">
        <v>99114063.549999997</v>
      </c>
      <c r="D7" s="693">
        <v>97582054.948799983</v>
      </c>
      <c r="E7" s="672">
        <f>C7+D7</f>
        <v>196696118.49879998</v>
      </c>
      <c r="F7" s="693">
        <v>85924190.599999994</v>
      </c>
      <c r="G7" s="693">
        <v>77076474.101099998</v>
      </c>
      <c r="H7" s="672">
        <f>F7+G7</f>
        <v>163000664.70109999</v>
      </c>
    </row>
    <row r="8" spans="1:8">
      <c r="A8" s="444">
        <v>1.1000000000000001</v>
      </c>
      <c r="B8" s="402" t="s">
        <v>96</v>
      </c>
      <c r="C8" s="693">
        <v>99113712.189999998</v>
      </c>
      <c r="D8" s="693">
        <v>90362151.298799977</v>
      </c>
      <c r="E8" s="672">
        <f t="shared" ref="E8:E36" si="0">C8+D8</f>
        <v>189475863.48879999</v>
      </c>
      <c r="F8" s="693">
        <v>85923839.239999995</v>
      </c>
      <c r="G8" s="693">
        <v>70196094.918300003</v>
      </c>
      <c r="H8" s="672">
        <f t="shared" ref="H8:H36" si="1">F8+G8</f>
        <v>156119934.15829998</v>
      </c>
    </row>
    <row r="9" spans="1:8">
      <c r="A9" s="444">
        <v>1.2</v>
      </c>
      <c r="B9" s="402" t="s">
        <v>97</v>
      </c>
      <c r="C9" s="693">
        <v>351.36</v>
      </c>
      <c r="D9" s="693">
        <v>0</v>
      </c>
      <c r="E9" s="672">
        <f t="shared" si="0"/>
        <v>351.36</v>
      </c>
      <c r="F9" s="693">
        <v>351.36</v>
      </c>
      <c r="G9" s="693">
        <v>0</v>
      </c>
      <c r="H9" s="672">
        <f t="shared" si="1"/>
        <v>351.36</v>
      </c>
    </row>
    <row r="10" spans="1:8">
      <c r="A10" s="444">
        <v>1.3</v>
      </c>
      <c r="B10" s="402" t="s">
        <v>98</v>
      </c>
      <c r="C10" s="693">
        <v>0</v>
      </c>
      <c r="D10" s="693">
        <v>7219903.6500000004</v>
      </c>
      <c r="E10" s="672">
        <f t="shared" si="0"/>
        <v>7219903.6500000004</v>
      </c>
      <c r="F10" s="693">
        <v>0</v>
      </c>
      <c r="G10" s="693">
        <v>6880379.1827999996</v>
      </c>
      <c r="H10" s="672">
        <f t="shared" si="1"/>
        <v>6880379.1827999996</v>
      </c>
    </row>
    <row r="11" spans="1:8">
      <c r="A11" s="444">
        <v>2</v>
      </c>
      <c r="B11" s="403" t="s">
        <v>730</v>
      </c>
      <c r="C11" s="693"/>
      <c r="D11" s="693"/>
      <c r="E11" s="672">
        <f t="shared" si="0"/>
        <v>0</v>
      </c>
      <c r="F11" s="693"/>
      <c r="G11" s="693"/>
      <c r="H11" s="672">
        <f t="shared" si="1"/>
        <v>0</v>
      </c>
    </row>
    <row r="12" spans="1:8">
      <c r="A12" s="444">
        <v>2.1</v>
      </c>
      <c r="B12" s="404" t="s">
        <v>731</v>
      </c>
      <c r="C12" s="693"/>
      <c r="D12" s="693"/>
      <c r="E12" s="672">
        <f t="shared" si="0"/>
        <v>0</v>
      </c>
      <c r="F12" s="693"/>
      <c r="G12" s="693"/>
      <c r="H12" s="672">
        <f t="shared" si="1"/>
        <v>0</v>
      </c>
    </row>
    <row r="13" spans="1:8" ht="26.85" customHeight="1">
      <c r="A13" s="444">
        <v>3</v>
      </c>
      <c r="B13" s="405" t="s">
        <v>732</v>
      </c>
      <c r="C13" s="693"/>
      <c r="D13" s="693"/>
      <c r="E13" s="672">
        <f t="shared" si="0"/>
        <v>0</v>
      </c>
      <c r="F13" s="693"/>
      <c r="G13" s="693"/>
      <c r="H13" s="672">
        <f t="shared" si="1"/>
        <v>0</v>
      </c>
    </row>
    <row r="14" spans="1:8" ht="26.85" customHeight="1">
      <c r="A14" s="444">
        <v>4</v>
      </c>
      <c r="B14" s="406" t="s">
        <v>733</v>
      </c>
      <c r="C14" s="693"/>
      <c r="D14" s="693"/>
      <c r="E14" s="672">
        <f t="shared" si="0"/>
        <v>0</v>
      </c>
      <c r="F14" s="693"/>
      <c r="G14" s="693"/>
      <c r="H14" s="672">
        <f t="shared" si="1"/>
        <v>0</v>
      </c>
    </row>
    <row r="15" spans="1:8" ht="24.6" customHeight="1">
      <c r="A15" s="444">
        <v>5</v>
      </c>
      <c r="B15" s="406" t="s">
        <v>734</v>
      </c>
      <c r="C15" s="671">
        <v>54000</v>
      </c>
      <c r="D15" s="671">
        <v>0</v>
      </c>
      <c r="E15" s="670">
        <f t="shared" si="0"/>
        <v>54000</v>
      </c>
      <c r="F15" s="671">
        <v>54000</v>
      </c>
      <c r="G15" s="671">
        <v>0</v>
      </c>
      <c r="H15" s="670">
        <f t="shared" si="1"/>
        <v>54000</v>
      </c>
    </row>
    <row r="16" spans="1:8">
      <c r="A16" s="444">
        <v>5.0999999999999996</v>
      </c>
      <c r="B16" s="407" t="s">
        <v>735</v>
      </c>
      <c r="C16" s="693">
        <v>54000</v>
      </c>
      <c r="D16" s="693">
        <v>0</v>
      </c>
      <c r="E16" s="672">
        <f t="shared" si="0"/>
        <v>54000</v>
      </c>
      <c r="F16" s="693">
        <v>54000</v>
      </c>
      <c r="G16" s="693">
        <v>0</v>
      </c>
      <c r="H16" s="672">
        <f t="shared" si="1"/>
        <v>54000</v>
      </c>
    </row>
    <row r="17" spans="1:8">
      <c r="A17" s="444">
        <v>5.2</v>
      </c>
      <c r="B17" s="407" t="s">
        <v>569</v>
      </c>
      <c r="C17" s="693"/>
      <c r="D17" s="693"/>
      <c r="E17" s="672">
        <f t="shared" si="0"/>
        <v>0</v>
      </c>
      <c r="F17" s="693"/>
      <c r="G17" s="693"/>
      <c r="H17" s="672">
        <f t="shared" si="1"/>
        <v>0</v>
      </c>
    </row>
    <row r="18" spans="1:8">
      <c r="A18" s="444">
        <v>5.3</v>
      </c>
      <c r="B18" s="407" t="s">
        <v>736</v>
      </c>
      <c r="C18" s="693"/>
      <c r="D18" s="693"/>
      <c r="E18" s="672">
        <f t="shared" si="0"/>
        <v>0</v>
      </c>
      <c r="F18" s="693"/>
      <c r="G18" s="693"/>
      <c r="H18" s="672">
        <f t="shared" si="1"/>
        <v>0</v>
      </c>
    </row>
    <row r="19" spans="1:8">
      <c r="A19" s="444">
        <v>6</v>
      </c>
      <c r="B19" s="405" t="s">
        <v>737</v>
      </c>
      <c r="C19" s="693">
        <v>48471641.228598222</v>
      </c>
      <c r="D19" s="693">
        <v>95047946.276518852</v>
      </c>
      <c r="E19" s="672">
        <f t="shared" si="0"/>
        <v>143519587.50511706</v>
      </c>
      <c r="F19" s="693">
        <v>75398091.399953991</v>
      </c>
      <c r="G19" s="693">
        <v>119607259.72307189</v>
      </c>
      <c r="H19" s="672">
        <f t="shared" si="1"/>
        <v>195005351.12302589</v>
      </c>
    </row>
    <row r="20" spans="1:8">
      <c r="A20" s="444">
        <v>6.1</v>
      </c>
      <c r="B20" s="407" t="s">
        <v>569</v>
      </c>
      <c r="C20" s="693"/>
      <c r="D20" s="693"/>
      <c r="E20" s="672">
        <f t="shared" si="0"/>
        <v>0</v>
      </c>
      <c r="F20" s="693"/>
      <c r="G20" s="693"/>
      <c r="H20" s="672">
        <f t="shared" si="1"/>
        <v>0</v>
      </c>
    </row>
    <row r="21" spans="1:8">
      <c r="A21" s="444">
        <v>6.2</v>
      </c>
      <c r="B21" s="407" t="s">
        <v>736</v>
      </c>
      <c r="C21" s="693">
        <v>48471641.228598222</v>
      </c>
      <c r="D21" s="693">
        <v>95047946.276518852</v>
      </c>
      <c r="E21" s="672">
        <f t="shared" si="0"/>
        <v>143519587.50511706</v>
      </c>
      <c r="F21" s="693">
        <v>75398091.399953991</v>
      </c>
      <c r="G21" s="693">
        <v>119607259.72307189</v>
      </c>
      <c r="H21" s="672">
        <f t="shared" si="1"/>
        <v>195005351.12302589</v>
      </c>
    </row>
    <row r="22" spans="1:8">
      <c r="A22" s="444">
        <v>7</v>
      </c>
      <c r="B22" s="408" t="s">
        <v>738</v>
      </c>
      <c r="C22" s="693"/>
      <c r="D22" s="693"/>
      <c r="E22" s="672">
        <f t="shared" si="0"/>
        <v>0</v>
      </c>
      <c r="F22" s="693">
        <v>0</v>
      </c>
      <c r="G22" s="693"/>
      <c r="H22" s="672">
        <f t="shared" si="1"/>
        <v>0</v>
      </c>
    </row>
    <row r="23" spans="1:8" ht="21">
      <c r="A23" s="444">
        <v>8</v>
      </c>
      <c r="B23" s="409" t="s">
        <v>739</v>
      </c>
      <c r="C23" s="693"/>
      <c r="D23" s="693"/>
      <c r="E23" s="672">
        <f t="shared" si="0"/>
        <v>0</v>
      </c>
      <c r="F23" s="693"/>
      <c r="G23" s="693"/>
      <c r="H23" s="672">
        <f t="shared" si="1"/>
        <v>0</v>
      </c>
    </row>
    <row r="24" spans="1:8">
      <c r="A24" s="444">
        <v>9</v>
      </c>
      <c r="B24" s="406" t="s">
        <v>740</v>
      </c>
      <c r="C24" s="693">
        <v>61198018.200000003</v>
      </c>
      <c r="D24" s="693">
        <v>0</v>
      </c>
      <c r="E24" s="672">
        <f t="shared" si="0"/>
        <v>61198018.200000003</v>
      </c>
      <c r="F24" s="693">
        <v>62112391.230000004</v>
      </c>
      <c r="G24" s="693">
        <v>0</v>
      </c>
      <c r="H24" s="672">
        <f t="shared" si="1"/>
        <v>62112391.230000004</v>
      </c>
    </row>
    <row r="25" spans="1:8">
      <c r="A25" s="444">
        <v>9.1</v>
      </c>
      <c r="B25" s="410" t="s">
        <v>741</v>
      </c>
      <c r="C25" s="693">
        <v>33432418.200000003</v>
      </c>
      <c r="D25" s="693"/>
      <c r="E25" s="672">
        <f t="shared" si="0"/>
        <v>33432418.200000003</v>
      </c>
      <c r="F25" s="693">
        <v>33937909.550000004</v>
      </c>
      <c r="G25" s="693"/>
      <c r="H25" s="672">
        <f t="shared" si="1"/>
        <v>33937909.550000004</v>
      </c>
    </row>
    <row r="26" spans="1:8">
      <c r="A26" s="444">
        <v>9.1999999999999993</v>
      </c>
      <c r="B26" s="410" t="s">
        <v>742</v>
      </c>
      <c r="C26" s="693">
        <v>27765600</v>
      </c>
      <c r="D26" s="693"/>
      <c r="E26" s="672">
        <f t="shared" si="0"/>
        <v>27765600</v>
      </c>
      <c r="F26" s="693">
        <v>28174481.68</v>
      </c>
      <c r="G26" s="693"/>
      <c r="H26" s="672">
        <f t="shared" si="1"/>
        <v>28174481.68</v>
      </c>
    </row>
    <row r="27" spans="1:8">
      <c r="A27" s="444">
        <v>10</v>
      </c>
      <c r="B27" s="406" t="s">
        <v>36</v>
      </c>
      <c r="C27" s="693">
        <v>908838.35999999987</v>
      </c>
      <c r="D27" s="693">
        <v>0</v>
      </c>
      <c r="E27" s="672">
        <f t="shared" si="0"/>
        <v>908838.35999999987</v>
      </c>
      <c r="F27" s="693">
        <v>1120927.04</v>
      </c>
      <c r="G27" s="693">
        <v>0</v>
      </c>
      <c r="H27" s="672">
        <f t="shared" si="1"/>
        <v>1120927.04</v>
      </c>
    </row>
    <row r="28" spans="1:8">
      <c r="A28" s="444">
        <v>10.1</v>
      </c>
      <c r="B28" s="410" t="s">
        <v>743</v>
      </c>
      <c r="C28" s="693"/>
      <c r="D28" s="693"/>
      <c r="E28" s="672">
        <f t="shared" si="0"/>
        <v>0</v>
      </c>
      <c r="F28" s="693"/>
      <c r="G28" s="693"/>
      <c r="H28" s="672">
        <f t="shared" si="1"/>
        <v>0</v>
      </c>
    </row>
    <row r="29" spans="1:8">
      <c r="A29" s="444">
        <v>10.199999999999999</v>
      </c>
      <c r="B29" s="410" t="s">
        <v>744</v>
      </c>
      <c r="C29" s="693">
        <v>908838.35999999987</v>
      </c>
      <c r="D29" s="693"/>
      <c r="E29" s="672">
        <f t="shared" si="0"/>
        <v>908838.35999999987</v>
      </c>
      <c r="F29" s="693">
        <v>1120927.04</v>
      </c>
      <c r="G29" s="693"/>
      <c r="H29" s="672">
        <f t="shared" si="1"/>
        <v>1120927.04</v>
      </c>
    </row>
    <row r="30" spans="1:8">
      <c r="A30" s="444">
        <v>11</v>
      </c>
      <c r="B30" s="406" t="s">
        <v>745</v>
      </c>
      <c r="C30" s="693">
        <v>0</v>
      </c>
      <c r="D30" s="693">
        <v>0</v>
      </c>
      <c r="E30" s="672">
        <f t="shared" si="0"/>
        <v>0</v>
      </c>
      <c r="F30" s="693">
        <v>929001.43</v>
      </c>
      <c r="G30" s="693">
        <v>0</v>
      </c>
      <c r="H30" s="672">
        <f t="shared" si="1"/>
        <v>929001.43</v>
      </c>
    </row>
    <row r="31" spans="1:8">
      <c r="A31" s="444">
        <v>11.1</v>
      </c>
      <c r="B31" s="410" t="s">
        <v>746</v>
      </c>
      <c r="C31" s="693">
        <v>0</v>
      </c>
      <c r="D31" s="693"/>
      <c r="E31" s="672">
        <f t="shared" si="0"/>
        <v>0</v>
      </c>
      <c r="F31" s="693">
        <v>929001.43</v>
      </c>
      <c r="G31" s="693"/>
      <c r="H31" s="672">
        <f t="shared" si="1"/>
        <v>929001.43</v>
      </c>
    </row>
    <row r="32" spans="1:8">
      <c r="A32" s="444">
        <v>11.2</v>
      </c>
      <c r="B32" s="410" t="s">
        <v>747</v>
      </c>
      <c r="C32" s="693">
        <v>0</v>
      </c>
      <c r="D32" s="693"/>
      <c r="E32" s="672">
        <f t="shared" si="0"/>
        <v>0</v>
      </c>
      <c r="F32" s="693">
        <v>0</v>
      </c>
      <c r="G32" s="693"/>
      <c r="H32" s="672">
        <f t="shared" si="1"/>
        <v>0</v>
      </c>
    </row>
    <row r="33" spans="1:8">
      <c r="A33" s="444">
        <v>13</v>
      </c>
      <c r="B33" s="406" t="s">
        <v>99</v>
      </c>
      <c r="C33" s="693">
        <v>43340471.980000004</v>
      </c>
      <c r="D33" s="693">
        <v>712430.63089999999</v>
      </c>
      <c r="E33" s="672">
        <f t="shared" si="0"/>
        <v>44052902.610900007</v>
      </c>
      <c r="F33" s="693">
        <v>36754282.994530894</v>
      </c>
      <c r="G33" s="693">
        <v>3493205.4204000034</v>
      </c>
      <c r="H33" s="672">
        <f t="shared" si="1"/>
        <v>40247488.414930895</v>
      </c>
    </row>
    <row r="34" spans="1:8">
      <c r="A34" s="444">
        <v>13.1</v>
      </c>
      <c r="B34" s="411" t="s">
        <v>748</v>
      </c>
      <c r="C34" s="693">
        <v>27298636.440000001</v>
      </c>
      <c r="D34" s="693"/>
      <c r="E34" s="672">
        <f t="shared" si="0"/>
        <v>27298636.440000001</v>
      </c>
      <c r="F34" s="693">
        <v>22019563.32</v>
      </c>
      <c r="G34" s="693"/>
      <c r="H34" s="672">
        <f t="shared" si="1"/>
        <v>22019563.32</v>
      </c>
    </row>
    <row r="35" spans="1:8">
      <c r="A35" s="444">
        <v>13.2</v>
      </c>
      <c r="B35" s="411" t="s">
        <v>749</v>
      </c>
      <c r="C35" s="693"/>
      <c r="D35" s="693"/>
      <c r="E35" s="672">
        <f t="shared" si="0"/>
        <v>0</v>
      </c>
      <c r="F35" s="693"/>
      <c r="G35" s="693"/>
      <c r="H35" s="672">
        <f t="shared" si="1"/>
        <v>0</v>
      </c>
    </row>
    <row r="36" spans="1:8">
      <c r="A36" s="444">
        <v>14</v>
      </c>
      <c r="B36" s="412" t="s">
        <v>750</v>
      </c>
      <c r="C36" s="693">
        <v>253087033.31859827</v>
      </c>
      <c r="D36" s="693">
        <v>193342431.85621884</v>
      </c>
      <c r="E36" s="672">
        <f t="shared" si="0"/>
        <v>446429465.17481709</v>
      </c>
      <c r="F36" s="693">
        <v>262292884.69448489</v>
      </c>
      <c r="G36" s="693">
        <v>200176939.24457189</v>
      </c>
      <c r="H36" s="672">
        <f t="shared" si="1"/>
        <v>462469823.93905675</v>
      </c>
    </row>
    <row r="37" spans="1:8" ht="22.5" customHeight="1">
      <c r="A37" s="444"/>
      <c r="B37" s="413" t="s">
        <v>104</v>
      </c>
      <c r="C37" s="808"/>
      <c r="D37" s="809"/>
      <c r="E37" s="809"/>
      <c r="F37" s="809"/>
      <c r="G37" s="809"/>
      <c r="H37" s="810"/>
    </row>
    <row r="38" spans="1:8">
      <c r="A38" s="444">
        <v>15</v>
      </c>
      <c r="B38" s="414" t="s">
        <v>751</v>
      </c>
      <c r="C38" s="693"/>
      <c r="D38" s="693"/>
      <c r="E38" s="672">
        <f>C38+D38</f>
        <v>0</v>
      </c>
      <c r="F38" s="693"/>
      <c r="G38" s="693"/>
      <c r="H38" s="672">
        <f>F38+G38</f>
        <v>0</v>
      </c>
    </row>
    <row r="39" spans="1:8">
      <c r="A39" s="444">
        <v>15.1</v>
      </c>
      <c r="B39" s="415" t="s">
        <v>731</v>
      </c>
      <c r="C39" s="693"/>
      <c r="D39" s="693"/>
      <c r="E39" s="672">
        <f t="shared" ref="E39:E53" si="2">C39+D39</f>
        <v>0</v>
      </c>
      <c r="F39" s="693"/>
      <c r="G39" s="693"/>
      <c r="H39" s="672">
        <f t="shared" ref="H39:H53" si="3">F39+G39</f>
        <v>0</v>
      </c>
    </row>
    <row r="40" spans="1:8" ht="24" customHeight="1">
      <c r="A40" s="444">
        <v>16</v>
      </c>
      <c r="B40" s="408" t="s">
        <v>752</v>
      </c>
      <c r="C40" s="693"/>
      <c r="D40" s="693"/>
      <c r="E40" s="672">
        <f t="shared" si="2"/>
        <v>0</v>
      </c>
      <c r="F40" s="693"/>
      <c r="G40" s="693"/>
      <c r="H40" s="672">
        <f t="shared" si="3"/>
        <v>0</v>
      </c>
    </row>
    <row r="41" spans="1:8" ht="21">
      <c r="A41" s="444">
        <v>17</v>
      </c>
      <c r="B41" s="408" t="s">
        <v>753</v>
      </c>
      <c r="C41" s="693">
        <v>12049603.280000001</v>
      </c>
      <c r="D41" s="693">
        <v>636107.23970000003</v>
      </c>
      <c r="E41" s="672">
        <f t="shared" si="2"/>
        <v>12685710.519700002</v>
      </c>
      <c r="F41" s="693">
        <v>15606573.810000002</v>
      </c>
      <c r="G41" s="693">
        <v>1377927.6125</v>
      </c>
      <c r="H41" s="672">
        <f t="shared" si="3"/>
        <v>16984501.422500003</v>
      </c>
    </row>
    <row r="42" spans="1:8">
      <c r="A42" s="444">
        <v>17.100000000000001</v>
      </c>
      <c r="B42" s="416" t="s">
        <v>754</v>
      </c>
      <c r="C42" s="693">
        <v>12049603.280000001</v>
      </c>
      <c r="D42" s="693">
        <v>636107.23970000003</v>
      </c>
      <c r="E42" s="672">
        <f t="shared" si="2"/>
        <v>12685710.519700002</v>
      </c>
      <c r="F42" s="693">
        <v>15606573.810000002</v>
      </c>
      <c r="G42" s="693">
        <v>1377927.6125</v>
      </c>
      <c r="H42" s="672">
        <f t="shared" si="3"/>
        <v>16984501.422500003</v>
      </c>
    </row>
    <row r="43" spans="1:8">
      <c r="A43" s="444">
        <v>17.2</v>
      </c>
      <c r="B43" s="417" t="s">
        <v>100</v>
      </c>
      <c r="C43" s="693"/>
      <c r="D43" s="693"/>
      <c r="E43" s="672">
        <f t="shared" si="2"/>
        <v>0</v>
      </c>
      <c r="F43" s="693"/>
      <c r="G43" s="693"/>
      <c r="H43" s="672">
        <f t="shared" si="3"/>
        <v>0</v>
      </c>
    </row>
    <row r="44" spans="1:8">
      <c r="A44" s="444">
        <v>17.3</v>
      </c>
      <c r="B44" s="416" t="s">
        <v>755</v>
      </c>
      <c r="C44" s="693"/>
      <c r="D44" s="693"/>
      <c r="E44" s="672">
        <f t="shared" si="2"/>
        <v>0</v>
      </c>
      <c r="F44" s="693"/>
      <c r="G44" s="693"/>
      <c r="H44" s="672">
        <f t="shared" si="3"/>
        <v>0</v>
      </c>
    </row>
    <row r="45" spans="1:8">
      <c r="A45" s="444">
        <v>17.399999999999999</v>
      </c>
      <c r="B45" s="416" t="s">
        <v>756</v>
      </c>
      <c r="C45" s="693"/>
      <c r="D45" s="693"/>
      <c r="E45" s="672">
        <f t="shared" si="2"/>
        <v>0</v>
      </c>
      <c r="F45" s="693"/>
      <c r="G45" s="693"/>
      <c r="H45" s="672">
        <f t="shared" si="3"/>
        <v>0</v>
      </c>
    </row>
    <row r="46" spans="1:8">
      <c r="A46" s="444">
        <v>18</v>
      </c>
      <c r="B46" s="418" t="s">
        <v>757</v>
      </c>
      <c r="C46" s="693">
        <v>7936.323542213453</v>
      </c>
      <c r="D46" s="693">
        <v>9.4853153738029672</v>
      </c>
      <c r="E46" s="672">
        <f t="shared" si="2"/>
        <v>7945.8088575872562</v>
      </c>
      <c r="F46" s="693">
        <v>8132.6627298154999</v>
      </c>
      <c r="G46" s="693">
        <v>35</v>
      </c>
      <c r="H46" s="672">
        <f t="shared" si="3"/>
        <v>8167.6627298154999</v>
      </c>
    </row>
    <row r="47" spans="1:8">
      <c r="A47" s="444">
        <v>19</v>
      </c>
      <c r="B47" s="418" t="s">
        <v>758</v>
      </c>
      <c r="C47" s="693">
        <v>121279</v>
      </c>
      <c r="D47" s="693">
        <v>0</v>
      </c>
      <c r="E47" s="672">
        <f t="shared" si="2"/>
        <v>121279</v>
      </c>
      <c r="F47" s="693">
        <v>124830.15</v>
      </c>
      <c r="G47" s="693">
        <v>0</v>
      </c>
      <c r="H47" s="672">
        <f t="shared" si="3"/>
        <v>124830.15</v>
      </c>
    </row>
    <row r="48" spans="1:8">
      <c r="A48" s="444">
        <v>19.100000000000001</v>
      </c>
      <c r="B48" s="419" t="s">
        <v>759</v>
      </c>
      <c r="C48" s="693">
        <v>0</v>
      </c>
      <c r="D48" s="693">
        <v>0</v>
      </c>
      <c r="E48" s="672">
        <f t="shared" si="2"/>
        <v>0</v>
      </c>
      <c r="F48" s="693">
        <v>17775.150000000001</v>
      </c>
      <c r="G48" s="693">
        <v>0</v>
      </c>
      <c r="H48" s="672">
        <f t="shared" si="3"/>
        <v>17775.150000000001</v>
      </c>
    </row>
    <row r="49" spans="1:8">
      <c r="A49" s="444">
        <v>19.2</v>
      </c>
      <c r="B49" s="420" t="s">
        <v>760</v>
      </c>
      <c r="C49" s="693">
        <v>121279</v>
      </c>
      <c r="D49" s="693">
        <v>0</v>
      </c>
      <c r="E49" s="672">
        <f t="shared" si="2"/>
        <v>121279</v>
      </c>
      <c r="F49" s="693">
        <v>107055</v>
      </c>
      <c r="G49" s="693">
        <v>0</v>
      </c>
      <c r="H49" s="672">
        <f t="shared" si="3"/>
        <v>107055</v>
      </c>
    </row>
    <row r="50" spans="1:8">
      <c r="A50" s="444">
        <v>20</v>
      </c>
      <c r="B50" s="421" t="s">
        <v>101</v>
      </c>
      <c r="C50" s="693">
        <v>0</v>
      </c>
      <c r="D50" s="693">
        <v>127129822.8883</v>
      </c>
      <c r="E50" s="672">
        <f t="shared" si="2"/>
        <v>127129822.8883</v>
      </c>
      <c r="F50" s="693">
        <v>0</v>
      </c>
      <c r="G50" s="693">
        <v>110466980.5587</v>
      </c>
      <c r="H50" s="672">
        <f t="shared" si="3"/>
        <v>110466980.5587</v>
      </c>
    </row>
    <row r="51" spans="1:8">
      <c r="A51" s="444">
        <v>21</v>
      </c>
      <c r="B51" s="422" t="s">
        <v>89</v>
      </c>
      <c r="C51" s="693">
        <v>2037508.93</v>
      </c>
      <c r="D51" s="693">
        <v>16967576.494100001</v>
      </c>
      <c r="E51" s="672">
        <f t="shared" si="2"/>
        <v>19005085.4241</v>
      </c>
      <c r="F51" s="693">
        <v>2170673.79</v>
      </c>
      <c r="G51" s="693">
        <v>16310178.392499994</v>
      </c>
      <c r="H51" s="672">
        <f t="shared" si="3"/>
        <v>18480852.182499994</v>
      </c>
    </row>
    <row r="52" spans="1:8">
      <c r="A52" s="444">
        <v>21.1</v>
      </c>
      <c r="B52" s="417" t="s">
        <v>761</v>
      </c>
      <c r="C52" s="693">
        <v>1060412.6299999999</v>
      </c>
      <c r="D52" s="693"/>
      <c r="E52" s="672">
        <f t="shared" si="2"/>
        <v>1060412.6299999999</v>
      </c>
      <c r="F52" s="693">
        <v>1060412.6299999999</v>
      </c>
      <c r="G52" s="693"/>
      <c r="H52" s="672">
        <f t="shared" si="3"/>
        <v>1060412.6299999999</v>
      </c>
    </row>
    <row r="53" spans="1:8">
      <c r="A53" s="444">
        <v>22</v>
      </c>
      <c r="B53" s="421" t="s">
        <v>762</v>
      </c>
      <c r="C53" s="693">
        <v>14216327.533542214</v>
      </c>
      <c r="D53" s="693">
        <v>144733516.10741538</v>
      </c>
      <c r="E53" s="672">
        <f t="shared" si="2"/>
        <v>158949843.64095759</v>
      </c>
      <c r="F53" s="693">
        <v>17910210.412729818</v>
      </c>
      <c r="G53" s="693">
        <v>128155121.56369999</v>
      </c>
      <c r="H53" s="672">
        <f t="shared" si="3"/>
        <v>146065331.97642982</v>
      </c>
    </row>
    <row r="54" spans="1:8" ht="24" customHeight="1">
      <c r="A54" s="444"/>
      <c r="B54" s="423" t="s">
        <v>763</v>
      </c>
      <c r="C54" s="808"/>
      <c r="D54" s="809"/>
      <c r="E54" s="809"/>
      <c r="F54" s="809"/>
      <c r="G54" s="809"/>
      <c r="H54" s="810"/>
    </row>
    <row r="55" spans="1:8">
      <c r="A55" s="444">
        <v>23</v>
      </c>
      <c r="B55" s="421" t="s">
        <v>105</v>
      </c>
      <c r="C55" s="693">
        <v>209008277</v>
      </c>
      <c r="D55" s="693"/>
      <c r="E55" s="672">
        <f>C55+D55</f>
        <v>209008277</v>
      </c>
      <c r="F55" s="693">
        <v>209008277</v>
      </c>
      <c r="G55" s="693"/>
      <c r="H55" s="672">
        <f>F55+G55</f>
        <v>209008277</v>
      </c>
    </row>
    <row r="56" spans="1:8">
      <c r="A56" s="444">
        <v>24</v>
      </c>
      <c r="B56" s="421" t="s">
        <v>764</v>
      </c>
      <c r="C56" s="693"/>
      <c r="D56" s="693"/>
      <c r="E56" s="672">
        <f t="shared" ref="E56:E69" si="4">C56+D56</f>
        <v>0</v>
      </c>
      <c r="F56" s="693"/>
      <c r="G56" s="693"/>
      <c r="H56" s="672">
        <f t="shared" ref="H56:H69" si="5">F56+G56</f>
        <v>0</v>
      </c>
    </row>
    <row r="57" spans="1:8">
      <c r="A57" s="444">
        <v>25</v>
      </c>
      <c r="B57" s="424" t="s">
        <v>102</v>
      </c>
      <c r="C57" s="693"/>
      <c r="D57" s="693"/>
      <c r="E57" s="672">
        <f t="shared" si="4"/>
        <v>0</v>
      </c>
      <c r="F57" s="693"/>
      <c r="G57" s="693"/>
      <c r="H57" s="672">
        <f t="shared" si="5"/>
        <v>0</v>
      </c>
    </row>
    <row r="58" spans="1:8">
      <c r="A58" s="444">
        <v>26</v>
      </c>
      <c r="B58" s="418" t="s">
        <v>765</v>
      </c>
      <c r="C58" s="693"/>
      <c r="D58" s="693"/>
      <c r="E58" s="672">
        <f t="shared" si="4"/>
        <v>0</v>
      </c>
      <c r="F58" s="693"/>
      <c r="G58" s="693"/>
      <c r="H58" s="672">
        <f t="shared" si="5"/>
        <v>0</v>
      </c>
    </row>
    <row r="59" spans="1:8" ht="21">
      <c r="A59" s="444">
        <v>27</v>
      </c>
      <c r="B59" s="418" t="s">
        <v>766</v>
      </c>
      <c r="C59" s="693">
        <v>0</v>
      </c>
      <c r="D59" s="693">
        <v>58835300</v>
      </c>
      <c r="E59" s="672">
        <f t="shared" si="4"/>
        <v>58835300</v>
      </c>
      <c r="F59" s="693">
        <v>0</v>
      </c>
      <c r="G59" s="693">
        <v>56154400</v>
      </c>
      <c r="H59" s="672">
        <f t="shared" si="5"/>
        <v>56154400</v>
      </c>
    </row>
    <row r="60" spans="1:8">
      <c r="A60" s="444">
        <v>27.1</v>
      </c>
      <c r="B60" s="425" t="s">
        <v>767</v>
      </c>
      <c r="C60" s="693">
        <v>0</v>
      </c>
      <c r="D60" s="693">
        <v>58835300</v>
      </c>
      <c r="E60" s="672">
        <f t="shared" si="4"/>
        <v>58835300</v>
      </c>
      <c r="F60" s="693">
        <v>0</v>
      </c>
      <c r="G60" s="693">
        <v>56154400</v>
      </c>
      <c r="H60" s="672">
        <f t="shared" si="5"/>
        <v>56154400</v>
      </c>
    </row>
    <row r="61" spans="1:8">
      <c r="A61" s="444">
        <v>27.2</v>
      </c>
      <c r="B61" s="416" t="s">
        <v>768</v>
      </c>
      <c r="C61" s="693"/>
      <c r="D61" s="693"/>
      <c r="E61" s="672">
        <f t="shared" si="4"/>
        <v>0</v>
      </c>
      <c r="F61" s="693"/>
      <c r="G61" s="693"/>
      <c r="H61" s="672">
        <f t="shared" si="5"/>
        <v>0</v>
      </c>
    </row>
    <row r="62" spans="1:8">
      <c r="A62" s="444">
        <v>28</v>
      </c>
      <c r="B62" s="422" t="s">
        <v>769</v>
      </c>
      <c r="C62" s="693"/>
      <c r="D62" s="693"/>
      <c r="E62" s="672">
        <f t="shared" si="4"/>
        <v>0</v>
      </c>
      <c r="F62" s="693"/>
      <c r="G62" s="693"/>
      <c r="H62" s="672">
        <f t="shared" si="5"/>
        <v>0</v>
      </c>
    </row>
    <row r="63" spans="1:8">
      <c r="A63" s="444">
        <v>29</v>
      </c>
      <c r="B63" s="418" t="s">
        <v>770</v>
      </c>
      <c r="C63" s="693">
        <v>12418942</v>
      </c>
      <c r="D63" s="693">
        <v>0</v>
      </c>
      <c r="E63" s="672">
        <f t="shared" si="4"/>
        <v>12418942</v>
      </c>
      <c r="F63" s="693">
        <v>11691975</v>
      </c>
      <c r="G63" s="693">
        <v>0</v>
      </c>
      <c r="H63" s="672">
        <f t="shared" si="5"/>
        <v>11691975</v>
      </c>
    </row>
    <row r="64" spans="1:8">
      <c r="A64" s="444">
        <v>29.1</v>
      </c>
      <c r="B64" s="407" t="s">
        <v>771</v>
      </c>
      <c r="C64" s="693">
        <v>12418942</v>
      </c>
      <c r="D64" s="693"/>
      <c r="E64" s="672">
        <f t="shared" si="4"/>
        <v>12418942</v>
      </c>
      <c r="F64" s="693">
        <v>11691975</v>
      </c>
      <c r="G64" s="693"/>
      <c r="H64" s="672">
        <f t="shared" si="5"/>
        <v>11691975</v>
      </c>
    </row>
    <row r="65" spans="1:8" ht="25.35" customHeight="1">
      <c r="A65" s="444">
        <v>29.2</v>
      </c>
      <c r="B65" s="425" t="s">
        <v>772</v>
      </c>
      <c r="C65" s="693"/>
      <c r="D65" s="693"/>
      <c r="E65" s="672">
        <f t="shared" si="4"/>
        <v>0</v>
      </c>
      <c r="F65" s="693"/>
      <c r="G65" s="693"/>
      <c r="H65" s="672">
        <f t="shared" si="5"/>
        <v>0</v>
      </c>
    </row>
    <row r="66" spans="1:8" ht="22.5" customHeight="1">
      <c r="A66" s="444">
        <v>29.3</v>
      </c>
      <c r="B66" s="410" t="s">
        <v>773</v>
      </c>
      <c r="C66" s="693"/>
      <c r="D66" s="693"/>
      <c r="E66" s="672">
        <f t="shared" si="4"/>
        <v>0</v>
      </c>
      <c r="F66" s="693"/>
      <c r="G66" s="693"/>
      <c r="H66" s="672">
        <f t="shared" si="5"/>
        <v>0</v>
      </c>
    </row>
    <row r="67" spans="1:8">
      <c r="A67" s="444">
        <v>30</v>
      </c>
      <c r="B67" s="406" t="s">
        <v>103</v>
      </c>
      <c r="C67" s="693">
        <v>7217102.5330147147</v>
      </c>
      <c r="D67" s="693"/>
      <c r="E67" s="672">
        <f t="shared" si="4"/>
        <v>7217102.5330147147</v>
      </c>
      <c r="F67" s="693">
        <v>39549839.962626934</v>
      </c>
      <c r="G67" s="693"/>
      <c r="H67" s="672">
        <f t="shared" si="5"/>
        <v>39549839.962626934</v>
      </c>
    </row>
    <row r="68" spans="1:8">
      <c r="A68" s="444">
        <v>31</v>
      </c>
      <c r="B68" s="426" t="s">
        <v>774</v>
      </c>
      <c r="C68" s="693">
        <v>228644321.53301471</v>
      </c>
      <c r="D68" s="693">
        <v>58835300</v>
      </c>
      <c r="E68" s="672">
        <f t="shared" si="4"/>
        <v>287479621.53301471</v>
      </c>
      <c r="F68" s="693">
        <v>260250091.96262693</v>
      </c>
      <c r="G68" s="693">
        <v>56154400</v>
      </c>
      <c r="H68" s="672">
        <f t="shared" si="5"/>
        <v>316404491.96262693</v>
      </c>
    </row>
    <row r="69" spans="1:8">
      <c r="A69" s="444">
        <v>32</v>
      </c>
      <c r="B69" s="427" t="s">
        <v>775</v>
      </c>
      <c r="C69" s="693">
        <v>242860649.06655693</v>
      </c>
      <c r="D69" s="693">
        <v>203568816.10741538</v>
      </c>
      <c r="E69" s="672">
        <f t="shared" si="4"/>
        <v>446429465.17397231</v>
      </c>
      <c r="F69" s="693">
        <v>278160302.37535673</v>
      </c>
      <c r="G69" s="693">
        <v>184309521.56369999</v>
      </c>
      <c r="H69" s="672">
        <f t="shared" si="5"/>
        <v>462469823.93905675</v>
      </c>
    </row>
    <row r="70" spans="1:8">
      <c r="C70" s="673"/>
      <c r="D70" s="673"/>
      <c r="E70" s="781">
        <f>E69-E36</f>
        <v>-8.4477663040161133E-4</v>
      </c>
      <c r="F70" s="673"/>
      <c r="G70" s="673"/>
      <c r="H70" s="781">
        <f>H69-H36</f>
        <v>0</v>
      </c>
    </row>
    <row r="71" spans="1:8">
      <c r="C71" s="673"/>
      <c r="D71" s="673"/>
      <c r="E71" s="673"/>
      <c r="F71" s="673"/>
      <c r="G71" s="673"/>
      <c r="H71" s="673"/>
    </row>
    <row r="72" spans="1:8">
      <c r="C72" s="673"/>
      <c r="D72" s="673"/>
      <c r="E72" s="673"/>
      <c r="F72" s="673"/>
      <c r="G72" s="673"/>
      <c r="H72" s="673"/>
    </row>
    <row r="73" spans="1:8">
      <c r="C73" s="673"/>
      <c r="D73" s="673"/>
      <c r="E73" s="673"/>
      <c r="F73" s="673"/>
      <c r="G73" s="673"/>
      <c r="H73" s="673"/>
    </row>
    <row r="74" spans="1:8">
      <c r="C74" s="673"/>
      <c r="D74" s="673"/>
      <c r="E74" s="673"/>
      <c r="F74" s="673"/>
      <c r="G74" s="673"/>
      <c r="H74" s="673"/>
    </row>
    <row r="75" spans="1:8">
      <c r="C75" s="673"/>
      <c r="D75" s="673"/>
      <c r="E75" s="673"/>
      <c r="F75" s="673"/>
      <c r="G75" s="673"/>
      <c r="H75" s="673"/>
    </row>
    <row r="76" spans="1:8">
      <c r="C76" s="673"/>
      <c r="D76" s="673"/>
      <c r="E76" s="673"/>
      <c r="F76" s="673"/>
      <c r="G76" s="673"/>
      <c r="H76" s="673"/>
    </row>
    <row r="77" spans="1:8">
      <c r="C77" s="673"/>
      <c r="D77" s="673"/>
      <c r="E77" s="673"/>
      <c r="F77" s="673"/>
      <c r="G77" s="673"/>
      <c r="H77" s="673"/>
    </row>
    <row r="78" spans="1:8">
      <c r="C78" s="673"/>
      <c r="D78" s="673"/>
      <c r="E78" s="673"/>
      <c r="F78" s="673"/>
      <c r="G78" s="673"/>
      <c r="H78" s="673"/>
    </row>
    <row r="79" spans="1:8">
      <c r="C79" s="673"/>
      <c r="D79" s="673"/>
      <c r="E79" s="673"/>
      <c r="F79" s="673"/>
      <c r="G79" s="673"/>
      <c r="H79" s="673"/>
    </row>
    <row r="80" spans="1:8">
      <c r="C80" s="673"/>
      <c r="D80" s="673"/>
      <c r="E80" s="673"/>
      <c r="F80" s="673"/>
      <c r="G80" s="673"/>
      <c r="H80" s="673"/>
    </row>
    <row r="81" spans="3:8">
      <c r="C81" s="673"/>
      <c r="D81" s="673"/>
      <c r="E81" s="673"/>
      <c r="F81" s="673"/>
      <c r="G81" s="673"/>
      <c r="H81" s="673"/>
    </row>
    <row r="82" spans="3:8">
      <c r="C82" s="673"/>
      <c r="D82" s="673"/>
      <c r="E82" s="673"/>
      <c r="F82" s="673"/>
      <c r="G82" s="673"/>
      <c r="H82" s="673"/>
    </row>
    <row r="83" spans="3:8">
      <c r="C83" s="673"/>
      <c r="D83" s="673"/>
      <c r="E83" s="673"/>
      <c r="F83" s="673"/>
      <c r="G83" s="673"/>
      <c r="H83" s="673"/>
    </row>
    <row r="84" spans="3:8">
      <c r="C84" s="673"/>
      <c r="D84" s="673"/>
      <c r="E84" s="673"/>
      <c r="F84" s="673"/>
      <c r="G84" s="673"/>
      <c r="H84" s="673"/>
    </row>
    <row r="85" spans="3:8">
      <c r="C85" s="673"/>
      <c r="D85" s="673"/>
      <c r="E85" s="673"/>
      <c r="F85" s="673"/>
      <c r="G85" s="673"/>
      <c r="H85" s="673"/>
    </row>
    <row r="86" spans="3:8">
      <c r="C86" s="673"/>
      <c r="D86" s="673"/>
      <c r="E86" s="673"/>
      <c r="F86" s="673"/>
      <c r="G86" s="673"/>
      <c r="H86" s="673"/>
    </row>
    <row r="87" spans="3:8">
      <c r="C87" s="673"/>
      <c r="D87" s="673"/>
      <c r="E87" s="673"/>
      <c r="F87" s="673"/>
      <c r="G87" s="673"/>
      <c r="H87" s="673"/>
    </row>
    <row r="88" spans="3:8">
      <c r="C88" s="673"/>
      <c r="D88" s="673"/>
      <c r="E88" s="673"/>
      <c r="F88" s="673"/>
      <c r="G88" s="673"/>
      <c r="H88" s="673"/>
    </row>
    <row r="89" spans="3:8">
      <c r="C89" s="673"/>
      <c r="D89" s="673"/>
      <c r="E89" s="673"/>
      <c r="F89" s="673"/>
      <c r="G89" s="673"/>
      <c r="H89" s="673"/>
    </row>
    <row r="90" spans="3:8">
      <c r="C90" s="673"/>
      <c r="D90" s="673"/>
      <c r="E90" s="673"/>
      <c r="F90" s="673"/>
      <c r="G90" s="673"/>
      <c r="H90" s="673"/>
    </row>
    <row r="91" spans="3:8">
      <c r="C91" s="673"/>
      <c r="D91" s="673"/>
      <c r="E91" s="673"/>
      <c r="F91" s="673"/>
      <c r="G91" s="673"/>
      <c r="H91" s="673"/>
    </row>
    <row r="92" spans="3:8">
      <c r="C92" s="673"/>
      <c r="D92" s="673"/>
      <c r="E92" s="673"/>
      <c r="F92" s="673"/>
      <c r="G92" s="673"/>
      <c r="H92" s="673"/>
    </row>
    <row r="93" spans="3:8">
      <c r="C93" s="673"/>
      <c r="D93" s="673"/>
      <c r="E93" s="673"/>
      <c r="F93" s="673"/>
      <c r="G93" s="673"/>
      <c r="H93" s="673"/>
    </row>
    <row r="94" spans="3:8">
      <c r="C94" s="673"/>
      <c r="D94" s="673"/>
      <c r="E94" s="673"/>
      <c r="F94" s="673"/>
      <c r="G94" s="673"/>
      <c r="H94" s="673"/>
    </row>
    <row r="95" spans="3:8">
      <c r="C95" s="673"/>
      <c r="D95" s="673"/>
      <c r="E95" s="673"/>
      <c r="F95" s="673"/>
      <c r="G95" s="673"/>
      <c r="H95" s="673"/>
    </row>
    <row r="96" spans="3:8">
      <c r="C96" s="673"/>
      <c r="D96" s="673"/>
      <c r="E96" s="673"/>
      <c r="F96" s="673"/>
      <c r="G96" s="673"/>
      <c r="H96" s="673"/>
    </row>
    <row r="97" spans="3:8">
      <c r="C97" s="673"/>
      <c r="D97" s="673"/>
      <c r="E97" s="673"/>
      <c r="F97" s="673"/>
      <c r="G97" s="673"/>
      <c r="H97" s="673"/>
    </row>
    <row r="98" spans="3:8">
      <c r="C98" s="673"/>
      <c r="D98" s="673"/>
      <c r="E98" s="673"/>
      <c r="F98" s="673"/>
      <c r="G98" s="673"/>
      <c r="H98" s="673"/>
    </row>
    <row r="99" spans="3:8">
      <c r="C99" s="673"/>
      <c r="D99" s="673"/>
      <c r="E99" s="673"/>
      <c r="F99" s="673"/>
      <c r="G99" s="673"/>
      <c r="H99" s="673"/>
    </row>
    <row r="100" spans="3:8">
      <c r="C100" s="673"/>
      <c r="D100" s="673"/>
      <c r="E100" s="673"/>
      <c r="F100" s="673"/>
      <c r="G100" s="673"/>
      <c r="H100" s="673"/>
    </row>
    <row r="101" spans="3:8">
      <c r="C101" s="673"/>
      <c r="D101" s="673"/>
      <c r="E101" s="673"/>
      <c r="F101" s="673"/>
      <c r="G101" s="673"/>
      <c r="H101" s="673"/>
    </row>
    <row r="102" spans="3:8">
      <c r="C102" s="673"/>
      <c r="D102" s="673"/>
      <c r="E102" s="673"/>
      <c r="F102" s="673"/>
      <c r="G102" s="673"/>
      <c r="H102" s="673"/>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42" zoomScale="80" zoomScaleNormal="80" workbookViewId="0">
      <selection activeCell="C154" sqref="C154"/>
    </sheetView>
  </sheetViews>
  <sheetFormatPr defaultColWidth="43.5703125" defaultRowHeight="11.25"/>
  <cols>
    <col min="1" max="1" width="8" style="162" customWidth="1"/>
    <col min="2" max="2" width="66.28515625" style="163" customWidth="1"/>
    <col min="3" max="3" width="131.42578125" style="164" customWidth="1"/>
    <col min="4" max="5" width="10.28515625" style="155" customWidth="1"/>
    <col min="6" max="6" width="67.7109375" style="155" customWidth="1"/>
    <col min="7" max="16384" width="43.5703125" style="155"/>
  </cols>
  <sheetData>
    <row r="1" spans="1:3" ht="12.75" thickTop="1" thickBot="1">
      <c r="A1" s="980" t="s">
        <v>187</v>
      </c>
      <c r="B1" s="981"/>
      <c r="C1" s="982"/>
    </row>
    <row r="2" spans="1:3" ht="26.25" customHeight="1">
      <c r="A2" s="389"/>
      <c r="B2" s="983" t="s">
        <v>188</v>
      </c>
      <c r="C2" s="983"/>
    </row>
    <row r="3" spans="1:3" s="160" customFormat="1" ht="11.25" customHeight="1">
      <c r="A3" s="159"/>
      <c r="B3" s="983" t="s">
        <v>263</v>
      </c>
      <c r="C3" s="983"/>
    </row>
    <row r="4" spans="1:3" ht="12" customHeight="1" thickBot="1">
      <c r="A4" s="962" t="s">
        <v>267</v>
      </c>
      <c r="B4" s="963"/>
      <c r="C4" s="964"/>
    </row>
    <row r="5" spans="1:3" ht="12" thickTop="1">
      <c r="A5" s="156"/>
      <c r="B5" s="965" t="s">
        <v>189</v>
      </c>
      <c r="C5" s="966"/>
    </row>
    <row r="6" spans="1:3">
      <c r="A6" s="389"/>
      <c r="B6" s="942" t="s">
        <v>264</v>
      </c>
      <c r="C6" s="943"/>
    </row>
    <row r="7" spans="1:3">
      <c r="A7" s="389"/>
      <c r="B7" s="942" t="s">
        <v>190</v>
      </c>
      <c r="C7" s="943"/>
    </row>
    <row r="8" spans="1:3">
      <c r="A8" s="389"/>
      <c r="B8" s="942" t="s">
        <v>265</v>
      </c>
      <c r="C8" s="943"/>
    </row>
    <row r="9" spans="1:3">
      <c r="A9" s="389"/>
      <c r="B9" s="986" t="s">
        <v>266</v>
      </c>
      <c r="C9" s="987"/>
    </row>
    <row r="10" spans="1:3">
      <c r="A10" s="389"/>
      <c r="B10" s="978" t="s">
        <v>191</v>
      </c>
      <c r="C10" s="979" t="s">
        <v>191</v>
      </c>
    </row>
    <row r="11" spans="1:3">
      <c r="A11" s="389"/>
      <c r="B11" s="978" t="s">
        <v>192</v>
      </c>
      <c r="C11" s="979" t="s">
        <v>192</v>
      </c>
    </row>
    <row r="12" spans="1:3">
      <c r="A12" s="389"/>
      <c r="B12" s="978" t="s">
        <v>193</v>
      </c>
      <c r="C12" s="979" t="s">
        <v>193</v>
      </c>
    </row>
    <row r="13" spans="1:3">
      <c r="A13" s="389"/>
      <c r="B13" s="978" t="s">
        <v>194</v>
      </c>
      <c r="C13" s="979" t="s">
        <v>194</v>
      </c>
    </row>
    <row r="14" spans="1:3">
      <c r="A14" s="389"/>
      <c r="B14" s="978" t="s">
        <v>195</v>
      </c>
      <c r="C14" s="979" t="s">
        <v>195</v>
      </c>
    </row>
    <row r="15" spans="1:3" ht="21.75" customHeight="1">
      <c r="A15" s="389"/>
      <c r="B15" s="978" t="s">
        <v>196</v>
      </c>
      <c r="C15" s="979" t="s">
        <v>196</v>
      </c>
    </row>
    <row r="16" spans="1:3">
      <c r="A16" s="389"/>
      <c r="B16" s="978" t="s">
        <v>197</v>
      </c>
      <c r="C16" s="979" t="s">
        <v>198</v>
      </c>
    </row>
    <row r="17" spans="1:6">
      <c r="A17" s="389"/>
      <c r="B17" s="978" t="s">
        <v>199</v>
      </c>
      <c r="C17" s="979" t="s">
        <v>200</v>
      </c>
    </row>
    <row r="18" spans="1:6">
      <c r="A18" s="389"/>
      <c r="B18" s="978" t="s">
        <v>201</v>
      </c>
      <c r="C18" s="979" t="s">
        <v>202</v>
      </c>
    </row>
    <row r="19" spans="1:6">
      <c r="A19" s="389"/>
      <c r="B19" s="978" t="s">
        <v>203</v>
      </c>
      <c r="C19" s="979" t="s">
        <v>203</v>
      </c>
    </row>
    <row r="20" spans="1:6">
      <c r="A20" s="389"/>
      <c r="B20" s="984" t="s">
        <v>958</v>
      </c>
      <c r="C20" s="985" t="s">
        <v>204</v>
      </c>
    </row>
    <row r="21" spans="1:6">
      <c r="A21" s="389"/>
      <c r="B21" s="978" t="s">
        <v>947</v>
      </c>
      <c r="C21" s="979" t="s">
        <v>205</v>
      </c>
    </row>
    <row r="22" spans="1:6" ht="23.25" customHeight="1">
      <c r="A22" s="389"/>
      <c r="B22" s="978" t="s">
        <v>206</v>
      </c>
      <c r="C22" s="979" t="s">
        <v>207</v>
      </c>
      <c r="F22" s="618"/>
    </row>
    <row r="23" spans="1:6">
      <c r="A23" s="389"/>
      <c r="B23" s="978" t="s">
        <v>208</v>
      </c>
      <c r="C23" s="979" t="s">
        <v>208</v>
      </c>
    </row>
    <row r="24" spans="1:6">
      <c r="A24" s="389"/>
      <c r="B24" s="978" t="s">
        <v>209</v>
      </c>
      <c r="C24" s="979" t="s">
        <v>210</v>
      </c>
    </row>
    <row r="25" spans="1:6" ht="12" thickBot="1">
      <c r="A25" s="157"/>
      <c r="B25" s="972" t="s">
        <v>211</v>
      </c>
      <c r="C25" s="973"/>
    </row>
    <row r="26" spans="1:6" ht="12.75" thickTop="1" thickBot="1">
      <c r="A26" s="962" t="s">
        <v>844</v>
      </c>
      <c r="B26" s="963"/>
      <c r="C26" s="964"/>
    </row>
    <row r="27" spans="1:6" ht="12.75" thickTop="1" thickBot="1">
      <c r="A27" s="158"/>
      <c r="B27" s="974" t="s">
        <v>845</v>
      </c>
      <c r="C27" s="975"/>
    </row>
    <row r="28" spans="1:6" ht="12.75" thickTop="1" thickBot="1">
      <c r="A28" s="962" t="s">
        <v>268</v>
      </c>
      <c r="B28" s="963"/>
      <c r="C28" s="964"/>
    </row>
    <row r="29" spans="1:6" ht="12" thickTop="1">
      <c r="A29" s="156"/>
      <c r="B29" s="976" t="s">
        <v>848</v>
      </c>
      <c r="C29" s="977" t="s">
        <v>212</v>
      </c>
    </row>
    <row r="30" spans="1:6">
      <c r="A30" s="389"/>
      <c r="B30" s="967" t="s">
        <v>216</v>
      </c>
      <c r="C30" s="968" t="s">
        <v>213</v>
      </c>
    </row>
    <row r="31" spans="1:6">
      <c r="A31" s="389"/>
      <c r="B31" s="967" t="s">
        <v>846</v>
      </c>
      <c r="C31" s="968" t="s">
        <v>214</v>
      </c>
    </row>
    <row r="32" spans="1:6">
      <c r="A32" s="389"/>
      <c r="B32" s="967" t="s">
        <v>847</v>
      </c>
      <c r="C32" s="968" t="s">
        <v>215</v>
      </c>
    </row>
    <row r="33" spans="1:3">
      <c r="A33" s="389"/>
      <c r="B33" s="967" t="s">
        <v>219</v>
      </c>
      <c r="C33" s="968" t="s">
        <v>220</v>
      </c>
    </row>
    <row r="34" spans="1:3">
      <c r="A34" s="389"/>
      <c r="B34" s="967" t="s">
        <v>849</v>
      </c>
      <c r="C34" s="968" t="s">
        <v>217</v>
      </c>
    </row>
    <row r="35" spans="1:3">
      <c r="A35" s="389"/>
      <c r="B35" s="967" t="s">
        <v>850</v>
      </c>
      <c r="C35" s="968" t="s">
        <v>218</v>
      </c>
    </row>
    <row r="36" spans="1:3">
      <c r="A36" s="389"/>
      <c r="B36" s="969" t="s">
        <v>851</v>
      </c>
      <c r="C36" s="970"/>
    </row>
    <row r="37" spans="1:3" ht="24.75" customHeight="1">
      <c r="A37" s="389"/>
      <c r="B37" s="967" t="s">
        <v>852</v>
      </c>
      <c r="C37" s="968" t="s">
        <v>221</v>
      </c>
    </row>
    <row r="38" spans="1:3" ht="23.25" customHeight="1">
      <c r="A38" s="389"/>
      <c r="B38" s="967" t="s">
        <v>853</v>
      </c>
      <c r="C38" s="968" t="s">
        <v>222</v>
      </c>
    </row>
    <row r="39" spans="1:3" ht="23.25" customHeight="1">
      <c r="A39" s="455"/>
      <c r="B39" s="969" t="s">
        <v>854</v>
      </c>
      <c r="C39" s="971"/>
    </row>
    <row r="40" spans="1:3" ht="12" customHeight="1">
      <c r="A40" s="389"/>
      <c r="B40" s="967" t="s">
        <v>855</v>
      </c>
      <c r="C40" s="968"/>
    </row>
    <row r="41" spans="1:3" ht="12" thickBot="1">
      <c r="A41" s="962" t="s">
        <v>269</v>
      </c>
      <c r="B41" s="963"/>
      <c r="C41" s="964"/>
    </row>
    <row r="42" spans="1:3" ht="12" thickTop="1">
      <c r="A42" s="156"/>
      <c r="B42" s="965" t="s">
        <v>299</v>
      </c>
      <c r="C42" s="966" t="s">
        <v>223</v>
      </c>
    </row>
    <row r="43" spans="1:3">
      <c r="A43" s="389"/>
      <c r="B43" s="942" t="s">
        <v>298</v>
      </c>
      <c r="C43" s="943"/>
    </row>
    <row r="44" spans="1:3" ht="23.25" customHeight="1" thickBot="1">
      <c r="A44" s="157"/>
      <c r="B44" s="960" t="s">
        <v>224</v>
      </c>
      <c r="C44" s="961" t="s">
        <v>225</v>
      </c>
    </row>
    <row r="45" spans="1:3" ht="11.25" customHeight="1" thickTop="1" thickBot="1">
      <c r="A45" s="962" t="s">
        <v>270</v>
      </c>
      <c r="B45" s="963"/>
      <c r="C45" s="964"/>
    </row>
    <row r="46" spans="1:3" ht="26.25" customHeight="1" thickTop="1">
      <c r="A46" s="389"/>
      <c r="B46" s="942" t="s">
        <v>271</v>
      </c>
      <c r="C46" s="943"/>
    </row>
    <row r="47" spans="1:3" ht="12" thickBot="1">
      <c r="A47" s="962" t="s">
        <v>272</v>
      </c>
      <c r="B47" s="963"/>
      <c r="C47" s="964"/>
    </row>
    <row r="48" spans="1:3" ht="12" thickTop="1">
      <c r="A48" s="156"/>
      <c r="B48" s="965" t="s">
        <v>226</v>
      </c>
      <c r="C48" s="966" t="s">
        <v>226</v>
      </c>
    </row>
    <row r="49" spans="1:3" ht="11.25" customHeight="1">
      <c r="A49" s="389"/>
      <c r="B49" s="942" t="s">
        <v>227</v>
      </c>
      <c r="C49" s="943" t="s">
        <v>227</v>
      </c>
    </row>
    <row r="50" spans="1:3">
      <c r="A50" s="389"/>
      <c r="B50" s="942" t="s">
        <v>228</v>
      </c>
      <c r="C50" s="943" t="s">
        <v>228</v>
      </c>
    </row>
    <row r="51" spans="1:3" ht="11.25" customHeight="1">
      <c r="A51" s="389"/>
      <c r="B51" s="942" t="s">
        <v>857</v>
      </c>
      <c r="C51" s="943" t="s">
        <v>229</v>
      </c>
    </row>
    <row r="52" spans="1:3" ht="33.6" customHeight="1">
      <c r="A52" s="389"/>
      <c r="B52" s="942" t="s">
        <v>230</v>
      </c>
      <c r="C52" s="943" t="s">
        <v>230</v>
      </c>
    </row>
    <row r="53" spans="1:3" ht="11.25" customHeight="1">
      <c r="A53" s="389"/>
      <c r="B53" s="942" t="s">
        <v>319</v>
      </c>
      <c r="C53" s="943" t="s">
        <v>231</v>
      </c>
    </row>
    <row r="54" spans="1:3" ht="11.25" customHeight="1" thickBot="1">
      <c r="A54" s="962" t="s">
        <v>273</v>
      </c>
      <c r="B54" s="963"/>
      <c r="C54" s="964"/>
    </row>
    <row r="55" spans="1:3" ht="12" thickTop="1">
      <c r="A55" s="156"/>
      <c r="B55" s="965" t="s">
        <v>226</v>
      </c>
      <c r="C55" s="966" t="s">
        <v>226</v>
      </c>
    </row>
    <row r="56" spans="1:3">
      <c r="A56" s="389"/>
      <c r="B56" s="942" t="s">
        <v>232</v>
      </c>
      <c r="C56" s="943" t="s">
        <v>232</v>
      </c>
    </row>
    <row r="57" spans="1:3">
      <c r="A57" s="389"/>
      <c r="B57" s="942" t="s">
        <v>276</v>
      </c>
      <c r="C57" s="943" t="s">
        <v>233</v>
      </c>
    </row>
    <row r="58" spans="1:3">
      <c r="A58" s="389"/>
      <c r="B58" s="942" t="s">
        <v>234</v>
      </c>
      <c r="C58" s="943" t="s">
        <v>234</v>
      </c>
    </row>
    <row r="59" spans="1:3">
      <c r="A59" s="389"/>
      <c r="B59" s="942" t="s">
        <v>235</v>
      </c>
      <c r="C59" s="943" t="s">
        <v>235</v>
      </c>
    </row>
    <row r="60" spans="1:3">
      <c r="A60" s="389"/>
      <c r="B60" s="942" t="s">
        <v>236</v>
      </c>
      <c r="C60" s="943" t="s">
        <v>236</v>
      </c>
    </row>
    <row r="61" spans="1:3">
      <c r="A61" s="389"/>
      <c r="B61" s="942" t="s">
        <v>277</v>
      </c>
      <c r="C61" s="943" t="s">
        <v>237</v>
      </c>
    </row>
    <row r="62" spans="1:3">
      <c r="A62" s="389"/>
      <c r="B62" s="942" t="s">
        <v>238</v>
      </c>
      <c r="C62" s="943" t="s">
        <v>238</v>
      </c>
    </row>
    <row r="63" spans="1:3" ht="12" thickBot="1">
      <c r="A63" s="157"/>
      <c r="B63" s="960" t="s">
        <v>239</v>
      </c>
      <c r="C63" s="961" t="s">
        <v>239</v>
      </c>
    </row>
    <row r="64" spans="1:3" ht="11.25" customHeight="1" thickTop="1">
      <c r="A64" s="948" t="s">
        <v>274</v>
      </c>
      <c r="B64" s="949"/>
      <c r="C64" s="950"/>
    </row>
    <row r="65" spans="1:3" ht="12" thickBot="1">
      <c r="A65" s="157"/>
      <c r="B65" s="960" t="s">
        <v>240</v>
      </c>
      <c r="C65" s="961" t="s">
        <v>240</v>
      </c>
    </row>
    <row r="66" spans="1:3" ht="11.25" customHeight="1" thickTop="1" thickBot="1">
      <c r="A66" s="962" t="s">
        <v>275</v>
      </c>
      <c r="B66" s="963"/>
      <c r="C66" s="964"/>
    </row>
    <row r="67" spans="1:3" ht="12" thickTop="1">
      <c r="A67" s="156"/>
      <c r="B67" s="965" t="s">
        <v>241</v>
      </c>
      <c r="C67" s="966" t="s">
        <v>241</v>
      </c>
    </row>
    <row r="68" spans="1:3">
      <c r="A68" s="389"/>
      <c r="B68" s="942" t="s">
        <v>859</v>
      </c>
      <c r="C68" s="943" t="s">
        <v>242</v>
      </c>
    </row>
    <row r="69" spans="1:3">
      <c r="A69" s="389"/>
      <c r="B69" s="942" t="s">
        <v>243</v>
      </c>
      <c r="C69" s="943" t="s">
        <v>243</v>
      </c>
    </row>
    <row r="70" spans="1:3" ht="55.35" customHeight="1">
      <c r="A70" s="389"/>
      <c r="B70" s="958" t="s">
        <v>688</v>
      </c>
      <c r="C70" s="959" t="s">
        <v>244</v>
      </c>
    </row>
    <row r="71" spans="1:3" ht="33.75" customHeight="1">
      <c r="A71" s="389"/>
      <c r="B71" s="958" t="s">
        <v>278</v>
      </c>
      <c r="C71" s="959" t="s">
        <v>245</v>
      </c>
    </row>
    <row r="72" spans="1:3" ht="15.75" customHeight="1">
      <c r="A72" s="389"/>
      <c r="B72" s="958" t="s">
        <v>860</v>
      </c>
      <c r="C72" s="959" t="s">
        <v>246</v>
      </c>
    </row>
    <row r="73" spans="1:3">
      <c r="A73" s="389"/>
      <c r="B73" s="942" t="s">
        <v>247</v>
      </c>
      <c r="C73" s="943" t="s">
        <v>247</v>
      </c>
    </row>
    <row r="74" spans="1:3" ht="12" thickBot="1">
      <c r="A74" s="157"/>
      <c r="B74" s="960" t="s">
        <v>248</v>
      </c>
      <c r="C74" s="961" t="s">
        <v>248</v>
      </c>
    </row>
    <row r="75" spans="1:3" ht="12" thickTop="1">
      <c r="A75" s="948" t="s">
        <v>302</v>
      </c>
      <c r="B75" s="949"/>
      <c r="C75" s="950"/>
    </row>
    <row r="76" spans="1:3">
      <c r="A76" s="389"/>
      <c r="B76" s="942" t="s">
        <v>240</v>
      </c>
      <c r="C76" s="943"/>
    </row>
    <row r="77" spans="1:3">
      <c r="A77" s="389"/>
      <c r="B77" s="942" t="s">
        <v>300</v>
      </c>
      <c r="C77" s="943"/>
    </row>
    <row r="78" spans="1:3">
      <c r="A78" s="389"/>
      <c r="B78" s="942" t="s">
        <v>301</v>
      </c>
      <c r="C78" s="943"/>
    </row>
    <row r="79" spans="1:3">
      <c r="A79" s="948" t="s">
        <v>303</v>
      </c>
      <c r="B79" s="949"/>
      <c r="C79" s="950"/>
    </row>
    <row r="80" spans="1:3">
      <c r="A80" s="389"/>
      <c r="B80" s="942" t="s">
        <v>240</v>
      </c>
      <c r="C80" s="943"/>
    </row>
    <row r="81" spans="1:3">
      <c r="A81" s="389"/>
      <c r="B81" s="942" t="s">
        <v>304</v>
      </c>
      <c r="C81" s="943"/>
    </row>
    <row r="82" spans="1:3" ht="79.5" customHeight="1">
      <c r="A82" s="389"/>
      <c r="B82" s="942" t="s">
        <v>318</v>
      </c>
      <c r="C82" s="943"/>
    </row>
    <row r="83" spans="1:3" ht="53.25" customHeight="1">
      <c r="A83" s="389"/>
      <c r="B83" s="942" t="s">
        <v>317</v>
      </c>
      <c r="C83" s="943"/>
    </row>
    <row r="84" spans="1:3">
      <c r="A84" s="389"/>
      <c r="B84" s="942" t="s">
        <v>305</v>
      </c>
      <c r="C84" s="943"/>
    </row>
    <row r="85" spans="1:3">
      <c r="A85" s="389"/>
      <c r="B85" s="942" t="s">
        <v>306</v>
      </c>
      <c r="C85" s="943"/>
    </row>
    <row r="86" spans="1:3">
      <c r="A86" s="389"/>
      <c r="B86" s="942" t="s">
        <v>307</v>
      </c>
      <c r="C86" s="943"/>
    </row>
    <row r="87" spans="1:3">
      <c r="A87" s="948" t="s">
        <v>308</v>
      </c>
      <c r="B87" s="949"/>
      <c r="C87" s="950"/>
    </row>
    <row r="88" spans="1:3">
      <c r="A88" s="389"/>
      <c r="B88" s="942" t="s">
        <v>240</v>
      </c>
      <c r="C88" s="943"/>
    </row>
    <row r="89" spans="1:3">
      <c r="A89" s="389"/>
      <c r="B89" s="942" t="s">
        <v>310</v>
      </c>
      <c r="C89" s="943"/>
    </row>
    <row r="90" spans="1:3" ht="12" customHeight="1">
      <c r="A90" s="389"/>
      <c r="B90" s="942" t="s">
        <v>311</v>
      </c>
      <c r="C90" s="943"/>
    </row>
    <row r="91" spans="1:3">
      <c r="A91" s="389"/>
      <c r="B91" s="942" t="s">
        <v>312</v>
      </c>
      <c r="C91" s="943"/>
    </row>
    <row r="92" spans="1:3" ht="24.75" customHeight="1">
      <c r="A92" s="389"/>
      <c r="B92" s="951" t="s">
        <v>348</v>
      </c>
      <c r="C92" s="952"/>
    </row>
    <row r="93" spans="1:3" ht="24" customHeight="1">
      <c r="A93" s="389"/>
      <c r="B93" s="951" t="s">
        <v>349</v>
      </c>
      <c r="C93" s="952"/>
    </row>
    <row r="94" spans="1:3" ht="13.5" customHeight="1">
      <c r="A94" s="389"/>
      <c r="B94" s="953" t="s">
        <v>313</v>
      </c>
      <c r="C94" s="954"/>
    </row>
    <row r="95" spans="1:3" ht="11.25" customHeight="1" thickBot="1">
      <c r="A95" s="955" t="s">
        <v>344</v>
      </c>
      <c r="B95" s="956"/>
      <c r="C95" s="957"/>
    </row>
    <row r="96" spans="1:3" ht="12.75" thickTop="1" thickBot="1">
      <c r="A96" s="947" t="s">
        <v>249</v>
      </c>
      <c r="B96" s="947"/>
      <c r="C96" s="947"/>
    </row>
    <row r="97" spans="1:3">
      <c r="A97" s="229">
        <v>2</v>
      </c>
      <c r="B97" s="374" t="s">
        <v>324</v>
      </c>
      <c r="C97" s="374" t="s">
        <v>345</v>
      </c>
    </row>
    <row r="98" spans="1:3">
      <c r="A98" s="161">
        <v>3</v>
      </c>
      <c r="B98" s="375" t="s">
        <v>325</v>
      </c>
      <c r="C98" s="376" t="s">
        <v>346</v>
      </c>
    </row>
    <row r="99" spans="1:3">
      <c r="A99" s="161">
        <v>4</v>
      </c>
      <c r="B99" s="375" t="s">
        <v>326</v>
      </c>
      <c r="C99" s="376" t="s">
        <v>350</v>
      </c>
    </row>
    <row r="100" spans="1:3" ht="11.25" customHeight="1">
      <c r="A100" s="161">
        <v>5</v>
      </c>
      <c r="B100" s="375" t="s">
        <v>327</v>
      </c>
      <c r="C100" s="376" t="s">
        <v>347</v>
      </c>
    </row>
    <row r="101" spans="1:3" ht="12" customHeight="1">
      <c r="A101" s="161">
        <v>6</v>
      </c>
      <c r="B101" s="375" t="s">
        <v>342</v>
      </c>
      <c r="C101" s="376" t="s">
        <v>328</v>
      </c>
    </row>
    <row r="102" spans="1:3" ht="12" customHeight="1">
      <c r="A102" s="161">
        <v>7</v>
      </c>
      <c r="B102" s="375" t="s">
        <v>329</v>
      </c>
      <c r="C102" s="376" t="s">
        <v>343</v>
      </c>
    </row>
    <row r="103" spans="1:3">
      <c r="A103" s="161">
        <v>8</v>
      </c>
      <c r="B103" s="375" t="s">
        <v>334</v>
      </c>
      <c r="C103" s="376" t="s">
        <v>354</v>
      </c>
    </row>
    <row r="104" spans="1:3" ht="11.25" customHeight="1">
      <c r="A104" s="948" t="s">
        <v>314</v>
      </c>
      <c r="B104" s="949"/>
      <c r="C104" s="950"/>
    </row>
    <row r="105" spans="1:3" ht="12" customHeight="1">
      <c r="A105" s="389"/>
      <c r="B105" s="942" t="s">
        <v>240</v>
      </c>
      <c r="C105" s="943"/>
    </row>
    <row r="106" spans="1:3">
      <c r="A106" s="948" t="s">
        <v>489</v>
      </c>
      <c r="B106" s="949"/>
      <c r="C106" s="950"/>
    </row>
    <row r="107" spans="1:3" ht="12" customHeight="1">
      <c r="A107" s="389"/>
      <c r="B107" s="942" t="s">
        <v>491</v>
      </c>
      <c r="C107" s="943"/>
    </row>
    <row r="108" spans="1:3">
      <c r="A108" s="389"/>
      <c r="B108" s="942" t="s">
        <v>492</v>
      </c>
      <c r="C108" s="943"/>
    </row>
    <row r="109" spans="1:3">
      <c r="A109" s="389"/>
      <c r="B109" s="942" t="s">
        <v>490</v>
      </c>
      <c r="C109" s="943"/>
    </row>
    <row r="110" spans="1:3">
      <c r="A110" s="939" t="s">
        <v>724</v>
      </c>
      <c r="B110" s="939"/>
      <c r="C110" s="939"/>
    </row>
    <row r="111" spans="1:3">
      <c r="A111" s="944" t="s">
        <v>187</v>
      </c>
      <c r="B111" s="944"/>
      <c r="C111" s="944"/>
    </row>
    <row r="112" spans="1:3">
      <c r="A112" s="596">
        <v>1</v>
      </c>
      <c r="B112" s="929" t="s">
        <v>607</v>
      </c>
      <c r="C112" s="930"/>
    </row>
    <row r="113" spans="1:3">
      <c r="A113" s="596">
        <v>2</v>
      </c>
      <c r="B113" s="945" t="s">
        <v>608</v>
      </c>
      <c r="C113" s="946"/>
    </row>
    <row r="114" spans="1:3">
      <c r="A114" s="596">
        <v>3</v>
      </c>
      <c r="B114" s="929" t="s">
        <v>934</v>
      </c>
      <c r="C114" s="930"/>
    </row>
    <row r="115" spans="1:3">
      <c r="A115" s="596">
        <v>4</v>
      </c>
      <c r="B115" s="929" t="s">
        <v>933</v>
      </c>
      <c r="C115" s="930"/>
    </row>
    <row r="116" spans="1:3">
      <c r="A116" s="596">
        <v>5</v>
      </c>
      <c r="B116" s="600" t="s">
        <v>932</v>
      </c>
      <c r="C116" s="599"/>
    </row>
    <row r="117" spans="1:3">
      <c r="A117" s="596">
        <v>6</v>
      </c>
      <c r="B117" s="929" t="s">
        <v>945</v>
      </c>
      <c r="C117" s="930"/>
    </row>
    <row r="118" spans="1:3" ht="48.6" customHeight="1">
      <c r="A118" s="596">
        <v>7</v>
      </c>
      <c r="B118" s="929" t="s">
        <v>946</v>
      </c>
      <c r="C118" s="930"/>
    </row>
    <row r="119" spans="1:3">
      <c r="A119" s="570">
        <v>8</v>
      </c>
      <c r="B119" s="567" t="s">
        <v>634</v>
      </c>
      <c r="C119" s="593" t="s">
        <v>931</v>
      </c>
    </row>
    <row r="120" spans="1:3" ht="22.5">
      <c r="A120" s="596">
        <v>9.01</v>
      </c>
      <c r="B120" s="567" t="s">
        <v>518</v>
      </c>
      <c r="C120" s="580" t="s">
        <v>683</v>
      </c>
    </row>
    <row r="121" spans="1:3" ht="33.75">
      <c r="A121" s="596">
        <v>9.02</v>
      </c>
      <c r="B121" s="567" t="s">
        <v>519</v>
      </c>
      <c r="C121" s="580" t="s">
        <v>686</v>
      </c>
    </row>
    <row r="122" spans="1:3">
      <c r="A122" s="596">
        <v>9.0299999999999994</v>
      </c>
      <c r="B122" s="583" t="s">
        <v>868</v>
      </c>
      <c r="C122" s="583" t="s">
        <v>609</v>
      </c>
    </row>
    <row r="123" spans="1:3">
      <c r="A123" s="596">
        <v>9.0399999999999991</v>
      </c>
      <c r="B123" s="567" t="s">
        <v>520</v>
      </c>
      <c r="C123" s="583" t="s">
        <v>610</v>
      </c>
    </row>
    <row r="124" spans="1:3">
      <c r="A124" s="596">
        <v>9.0500000000000007</v>
      </c>
      <c r="B124" s="567" t="s">
        <v>521</v>
      </c>
      <c r="C124" s="583" t="s">
        <v>611</v>
      </c>
    </row>
    <row r="125" spans="1:3" ht="22.5">
      <c r="A125" s="596">
        <v>9.06</v>
      </c>
      <c r="B125" s="567" t="s">
        <v>522</v>
      </c>
      <c r="C125" s="583" t="s">
        <v>612</v>
      </c>
    </row>
    <row r="126" spans="1:3">
      <c r="A126" s="596">
        <v>9.07</v>
      </c>
      <c r="B126" s="598" t="s">
        <v>523</v>
      </c>
      <c r="C126" s="583" t="s">
        <v>613</v>
      </c>
    </row>
    <row r="127" spans="1:3" ht="22.5">
      <c r="A127" s="596">
        <v>9.08</v>
      </c>
      <c r="B127" s="567" t="s">
        <v>524</v>
      </c>
      <c r="C127" s="583" t="s">
        <v>614</v>
      </c>
    </row>
    <row r="128" spans="1:3" ht="22.5">
      <c r="A128" s="596">
        <v>9.09</v>
      </c>
      <c r="B128" s="567" t="s">
        <v>525</v>
      </c>
      <c r="C128" s="583" t="s">
        <v>615</v>
      </c>
    </row>
    <row r="129" spans="1:3">
      <c r="A129" s="597">
        <v>9.1</v>
      </c>
      <c r="B129" s="567" t="s">
        <v>526</v>
      </c>
      <c r="C129" s="583" t="s">
        <v>616</v>
      </c>
    </row>
    <row r="130" spans="1:3">
      <c r="A130" s="596">
        <v>9.11</v>
      </c>
      <c r="B130" s="567" t="s">
        <v>527</v>
      </c>
      <c r="C130" s="583" t="s">
        <v>617</v>
      </c>
    </row>
    <row r="131" spans="1:3">
      <c r="A131" s="596">
        <v>9.1199999999999992</v>
      </c>
      <c r="B131" s="567" t="s">
        <v>528</v>
      </c>
      <c r="C131" s="583" t="s">
        <v>618</v>
      </c>
    </row>
    <row r="132" spans="1:3">
      <c r="A132" s="596">
        <v>9.1300000000000008</v>
      </c>
      <c r="B132" s="567" t="s">
        <v>529</v>
      </c>
      <c r="C132" s="583" t="s">
        <v>619</v>
      </c>
    </row>
    <row r="133" spans="1:3">
      <c r="A133" s="596">
        <v>9.14</v>
      </c>
      <c r="B133" s="567" t="s">
        <v>530</v>
      </c>
      <c r="C133" s="583" t="s">
        <v>620</v>
      </c>
    </row>
    <row r="134" spans="1:3">
      <c r="A134" s="596">
        <v>9.15</v>
      </c>
      <c r="B134" s="567" t="s">
        <v>531</v>
      </c>
      <c r="C134" s="583" t="s">
        <v>621</v>
      </c>
    </row>
    <row r="135" spans="1:3" ht="22.5">
      <c r="A135" s="596">
        <v>9.16</v>
      </c>
      <c r="B135" s="567" t="s">
        <v>532</v>
      </c>
      <c r="C135" s="583" t="s">
        <v>622</v>
      </c>
    </row>
    <row r="136" spans="1:3">
      <c r="A136" s="596">
        <v>9.17</v>
      </c>
      <c r="B136" s="583" t="s">
        <v>533</v>
      </c>
      <c r="C136" s="583" t="s">
        <v>623</v>
      </c>
    </row>
    <row r="137" spans="1:3" ht="22.5">
      <c r="A137" s="596">
        <v>9.18</v>
      </c>
      <c r="B137" s="567" t="s">
        <v>534</v>
      </c>
      <c r="C137" s="583" t="s">
        <v>624</v>
      </c>
    </row>
    <row r="138" spans="1:3">
      <c r="A138" s="596">
        <v>9.19</v>
      </c>
      <c r="B138" s="567" t="s">
        <v>535</v>
      </c>
      <c r="C138" s="583" t="s">
        <v>625</v>
      </c>
    </row>
    <row r="139" spans="1:3">
      <c r="A139" s="597">
        <v>9.1999999999999993</v>
      </c>
      <c r="B139" s="567" t="s">
        <v>536</v>
      </c>
      <c r="C139" s="583" t="s">
        <v>626</v>
      </c>
    </row>
    <row r="140" spans="1:3">
      <c r="A140" s="596">
        <v>9.2100000000000009</v>
      </c>
      <c r="B140" s="567" t="s">
        <v>537</v>
      </c>
      <c r="C140" s="583" t="s">
        <v>627</v>
      </c>
    </row>
    <row r="141" spans="1:3">
      <c r="A141" s="596">
        <v>9.2200000000000006</v>
      </c>
      <c r="B141" s="567" t="s">
        <v>538</v>
      </c>
      <c r="C141" s="583" t="s">
        <v>628</v>
      </c>
    </row>
    <row r="142" spans="1:3" ht="22.5">
      <c r="A142" s="596">
        <v>9.23</v>
      </c>
      <c r="B142" s="567" t="s">
        <v>539</v>
      </c>
      <c r="C142" s="583" t="s">
        <v>629</v>
      </c>
    </row>
    <row r="143" spans="1:3" ht="22.5">
      <c r="A143" s="596">
        <v>9.24</v>
      </c>
      <c r="B143" s="567" t="s">
        <v>540</v>
      </c>
      <c r="C143" s="583" t="s">
        <v>630</v>
      </c>
    </row>
    <row r="144" spans="1:3">
      <c r="A144" s="596">
        <v>9.2500000000000107</v>
      </c>
      <c r="B144" s="567" t="s">
        <v>541</v>
      </c>
      <c r="C144" s="583" t="s">
        <v>631</v>
      </c>
    </row>
    <row r="145" spans="1:3" ht="22.5">
      <c r="A145" s="596">
        <v>9.2600000000000193</v>
      </c>
      <c r="B145" s="567" t="s">
        <v>632</v>
      </c>
      <c r="C145" s="595" t="s">
        <v>633</v>
      </c>
    </row>
    <row r="146" spans="1:3" s="390" customFormat="1" ht="22.5">
      <c r="A146" s="596">
        <v>9.2700000000000298</v>
      </c>
      <c r="B146" s="567" t="s">
        <v>99</v>
      </c>
      <c r="C146" s="595" t="s">
        <v>684</v>
      </c>
    </row>
    <row r="147" spans="1:3" s="390" customFormat="1">
      <c r="A147" s="571"/>
      <c r="B147" s="925" t="s">
        <v>635</v>
      </c>
      <c r="C147" s="926"/>
    </row>
    <row r="148" spans="1:3" s="390" customFormat="1">
      <c r="A148" s="570">
        <v>1</v>
      </c>
      <c r="B148" s="931" t="s">
        <v>930</v>
      </c>
      <c r="C148" s="932"/>
    </row>
    <row r="149" spans="1:3" s="390" customFormat="1">
      <c r="A149" s="570">
        <v>2</v>
      </c>
      <c r="B149" s="931" t="s">
        <v>685</v>
      </c>
      <c r="C149" s="932"/>
    </row>
    <row r="150" spans="1:3" s="390" customFormat="1">
      <c r="A150" s="570">
        <v>3</v>
      </c>
      <c r="B150" s="931" t="s">
        <v>682</v>
      </c>
      <c r="C150" s="932"/>
    </row>
    <row r="151" spans="1:3" s="390" customFormat="1">
      <c r="A151" s="571"/>
      <c r="B151" s="925" t="s">
        <v>636</v>
      </c>
      <c r="C151" s="926"/>
    </row>
    <row r="152" spans="1:3" s="390" customFormat="1">
      <c r="A152" s="570">
        <v>1</v>
      </c>
      <c r="B152" s="933" t="s">
        <v>929</v>
      </c>
      <c r="C152" s="934"/>
    </row>
    <row r="153" spans="1:3" s="390" customFormat="1">
      <c r="A153" s="570">
        <v>2</v>
      </c>
      <c r="B153" s="567" t="s">
        <v>866</v>
      </c>
      <c r="C153" s="593" t="s">
        <v>950</v>
      </c>
    </row>
    <row r="154" spans="1:3" ht="22.5">
      <c r="A154" s="570">
        <v>3</v>
      </c>
      <c r="B154" s="567" t="s">
        <v>865</v>
      </c>
      <c r="C154" s="593" t="s">
        <v>928</v>
      </c>
    </row>
    <row r="155" spans="1:3">
      <c r="A155" s="570">
        <v>4</v>
      </c>
      <c r="B155" s="567" t="s">
        <v>511</v>
      </c>
      <c r="C155" s="567" t="s">
        <v>951</v>
      </c>
    </row>
    <row r="156" spans="1:3" ht="25.35" customHeight="1">
      <c r="A156" s="571"/>
      <c r="B156" s="925" t="s">
        <v>637</v>
      </c>
      <c r="C156" s="926"/>
    </row>
    <row r="157" spans="1:3" ht="33.75">
      <c r="A157" s="570"/>
      <c r="B157" s="567" t="s">
        <v>917</v>
      </c>
      <c r="C157" s="572" t="s">
        <v>952</v>
      </c>
    </row>
    <row r="158" spans="1:3">
      <c r="A158" s="571"/>
      <c r="B158" s="925" t="s">
        <v>638</v>
      </c>
      <c r="C158" s="926"/>
    </row>
    <row r="159" spans="1:3" ht="39" customHeight="1">
      <c r="A159" s="571"/>
      <c r="B159" s="927" t="s">
        <v>927</v>
      </c>
      <c r="C159" s="928"/>
    </row>
    <row r="160" spans="1:3">
      <c r="A160" s="571" t="s">
        <v>639</v>
      </c>
      <c r="B160" s="594" t="s">
        <v>549</v>
      </c>
      <c r="C160" s="585" t="s">
        <v>640</v>
      </c>
    </row>
    <row r="161" spans="1:3">
      <c r="A161" s="571" t="s">
        <v>369</v>
      </c>
      <c r="B161" s="591" t="s">
        <v>550</v>
      </c>
      <c r="C161" s="593" t="s">
        <v>926</v>
      </c>
    </row>
    <row r="162" spans="1:3" ht="22.5">
      <c r="A162" s="571" t="s">
        <v>376</v>
      </c>
      <c r="B162" s="585" t="s">
        <v>551</v>
      </c>
      <c r="C162" s="593" t="s">
        <v>641</v>
      </c>
    </row>
    <row r="163" spans="1:3">
      <c r="A163" s="571" t="s">
        <v>642</v>
      </c>
      <c r="B163" s="591" t="s">
        <v>552</v>
      </c>
      <c r="C163" s="592" t="s">
        <v>643</v>
      </c>
    </row>
    <row r="164" spans="1:3" ht="22.5">
      <c r="A164" s="571" t="s">
        <v>644</v>
      </c>
      <c r="B164" s="591" t="s">
        <v>881</v>
      </c>
      <c r="C164" s="590" t="s">
        <v>925</v>
      </c>
    </row>
    <row r="165" spans="1:3" ht="22.5">
      <c r="A165" s="571" t="s">
        <v>377</v>
      </c>
      <c r="B165" s="591" t="s">
        <v>553</v>
      </c>
      <c r="C165" s="590" t="s">
        <v>646</v>
      </c>
    </row>
    <row r="166" spans="1:3" ht="22.5">
      <c r="A166" s="571" t="s">
        <v>645</v>
      </c>
      <c r="B166" s="588" t="s">
        <v>556</v>
      </c>
      <c r="C166" s="589" t="s">
        <v>653</v>
      </c>
    </row>
    <row r="167" spans="1:3" ht="22.5">
      <c r="A167" s="571" t="s">
        <v>647</v>
      </c>
      <c r="B167" s="588" t="s">
        <v>554</v>
      </c>
      <c r="C167" s="590" t="s">
        <v>649</v>
      </c>
    </row>
    <row r="168" spans="1:3" ht="26.85" customHeight="1">
      <c r="A168" s="571" t="s">
        <v>648</v>
      </c>
      <c r="B168" s="588" t="s">
        <v>555</v>
      </c>
      <c r="C168" s="589" t="s">
        <v>651</v>
      </c>
    </row>
    <row r="169" spans="1:3" ht="22.5">
      <c r="A169" s="571" t="s">
        <v>650</v>
      </c>
      <c r="B169" s="565" t="s">
        <v>557</v>
      </c>
      <c r="C169" s="589" t="s">
        <v>655</v>
      </c>
    </row>
    <row r="170" spans="1:3" ht="22.5">
      <c r="A170" s="571" t="s">
        <v>652</v>
      </c>
      <c r="B170" s="588" t="s">
        <v>558</v>
      </c>
      <c r="C170" s="587" t="s">
        <v>656</v>
      </c>
    </row>
    <row r="171" spans="1:3">
      <c r="A171" s="571" t="s">
        <v>654</v>
      </c>
      <c r="B171" s="586" t="s">
        <v>559</v>
      </c>
      <c r="C171" s="585" t="s">
        <v>657</v>
      </c>
    </row>
    <row r="172" spans="1:3" ht="22.5">
      <c r="A172" s="571"/>
      <c r="B172" s="584" t="s">
        <v>924</v>
      </c>
      <c r="C172" s="583" t="s">
        <v>658</v>
      </c>
    </row>
    <row r="173" spans="1:3" ht="22.5">
      <c r="A173" s="571"/>
      <c r="B173" s="584" t="s">
        <v>923</v>
      </c>
      <c r="C173" s="583" t="s">
        <v>659</v>
      </c>
    </row>
    <row r="174" spans="1:3" ht="22.5">
      <c r="A174" s="571"/>
      <c r="B174" s="584" t="s">
        <v>922</v>
      </c>
      <c r="C174" s="583" t="s">
        <v>660</v>
      </c>
    </row>
    <row r="175" spans="1:3">
      <c r="A175" s="571"/>
      <c r="B175" s="925" t="s">
        <v>661</v>
      </c>
      <c r="C175" s="926"/>
    </row>
    <row r="176" spans="1:3">
      <c r="A176" s="571"/>
      <c r="B176" s="931" t="s">
        <v>921</v>
      </c>
      <c r="C176" s="932"/>
    </row>
    <row r="177" spans="1:3">
      <c r="A177" s="570">
        <v>1</v>
      </c>
      <c r="B177" s="583" t="s">
        <v>563</v>
      </c>
      <c r="C177" s="583" t="s">
        <v>563</v>
      </c>
    </row>
    <row r="178" spans="1:3" ht="33.75">
      <c r="A178" s="570">
        <v>2</v>
      </c>
      <c r="B178" s="583" t="s">
        <v>662</v>
      </c>
      <c r="C178" s="583" t="s">
        <v>663</v>
      </c>
    </row>
    <row r="179" spans="1:3">
      <c r="A179" s="570">
        <v>3</v>
      </c>
      <c r="B179" s="583" t="s">
        <v>565</v>
      </c>
      <c r="C179" s="583" t="s">
        <v>664</v>
      </c>
    </row>
    <row r="180" spans="1:3" ht="22.5">
      <c r="A180" s="570">
        <v>4</v>
      </c>
      <c r="B180" s="583" t="s">
        <v>566</v>
      </c>
      <c r="C180" s="583" t="s">
        <v>665</v>
      </c>
    </row>
    <row r="181" spans="1:3" ht="22.5">
      <c r="A181" s="570">
        <v>5</v>
      </c>
      <c r="B181" s="583" t="s">
        <v>567</v>
      </c>
      <c r="C181" s="583" t="s">
        <v>687</v>
      </c>
    </row>
    <row r="182" spans="1:3" ht="45">
      <c r="A182" s="570">
        <v>6</v>
      </c>
      <c r="B182" s="583" t="s">
        <v>568</v>
      </c>
      <c r="C182" s="583" t="s">
        <v>666</v>
      </c>
    </row>
    <row r="183" spans="1:3">
      <c r="A183" s="571"/>
      <c r="B183" s="925" t="s">
        <v>667</v>
      </c>
      <c r="C183" s="926"/>
    </row>
    <row r="184" spans="1:3">
      <c r="A184" s="571"/>
      <c r="B184" s="936" t="s">
        <v>920</v>
      </c>
      <c r="C184" s="937"/>
    </row>
    <row r="185" spans="1:3" ht="22.5">
      <c r="A185" s="571">
        <v>1.1000000000000001</v>
      </c>
      <c r="B185" s="582" t="s">
        <v>573</v>
      </c>
      <c r="C185" s="580" t="s">
        <v>668</v>
      </c>
    </row>
    <row r="186" spans="1:3" ht="50.1" customHeight="1">
      <c r="A186" s="571" t="s">
        <v>157</v>
      </c>
      <c r="B186" s="566" t="s">
        <v>574</v>
      </c>
      <c r="C186" s="580" t="s">
        <v>669</v>
      </c>
    </row>
    <row r="187" spans="1:3">
      <c r="A187" s="571" t="s">
        <v>575</v>
      </c>
      <c r="B187" s="581" t="s">
        <v>576</v>
      </c>
      <c r="C187" s="938" t="s">
        <v>919</v>
      </c>
    </row>
    <row r="188" spans="1:3">
      <c r="A188" s="571" t="s">
        <v>577</v>
      </c>
      <c r="B188" s="581" t="s">
        <v>578</v>
      </c>
      <c r="C188" s="938"/>
    </row>
    <row r="189" spans="1:3">
      <c r="A189" s="571" t="s">
        <v>579</v>
      </c>
      <c r="B189" s="581" t="s">
        <v>580</v>
      </c>
      <c r="C189" s="938"/>
    </row>
    <row r="190" spans="1:3">
      <c r="A190" s="571" t="s">
        <v>581</v>
      </c>
      <c r="B190" s="581" t="s">
        <v>582</v>
      </c>
      <c r="C190" s="938"/>
    </row>
    <row r="191" spans="1:3" ht="25.5" customHeight="1">
      <c r="A191" s="571">
        <v>1.2</v>
      </c>
      <c r="B191" s="579" t="s">
        <v>895</v>
      </c>
      <c r="C191" s="564" t="s">
        <v>953</v>
      </c>
    </row>
    <row r="192" spans="1:3" ht="22.5">
      <c r="A192" s="571" t="s">
        <v>584</v>
      </c>
      <c r="B192" s="574" t="s">
        <v>585</v>
      </c>
      <c r="C192" s="577" t="s">
        <v>670</v>
      </c>
    </row>
    <row r="193" spans="1:4" ht="22.5">
      <c r="A193" s="571" t="s">
        <v>586</v>
      </c>
      <c r="B193" s="578" t="s">
        <v>587</v>
      </c>
      <c r="C193" s="577" t="s">
        <v>671</v>
      </c>
    </row>
    <row r="194" spans="1:4" ht="26.1" customHeight="1">
      <c r="A194" s="571" t="s">
        <v>588</v>
      </c>
      <c r="B194" s="576" t="s">
        <v>589</v>
      </c>
      <c r="C194" s="564" t="s">
        <v>672</v>
      </c>
    </row>
    <row r="195" spans="1:4" ht="22.5">
      <c r="A195" s="571" t="s">
        <v>590</v>
      </c>
      <c r="B195" s="575" t="s">
        <v>591</v>
      </c>
      <c r="C195" s="564" t="s">
        <v>673</v>
      </c>
      <c r="D195" s="391"/>
    </row>
    <row r="196" spans="1:4" ht="22.5">
      <c r="A196" s="571">
        <v>1.4</v>
      </c>
      <c r="B196" s="574" t="s">
        <v>680</v>
      </c>
      <c r="C196" s="573" t="s">
        <v>674</v>
      </c>
      <c r="D196" s="392"/>
    </row>
    <row r="197" spans="1:4" ht="12.75">
      <c r="A197" s="571">
        <v>1.5</v>
      </c>
      <c r="B197" s="574" t="s">
        <v>681</v>
      </c>
      <c r="C197" s="573" t="s">
        <v>674</v>
      </c>
      <c r="D197" s="393"/>
    </row>
    <row r="198" spans="1:4" ht="12.75">
      <c r="A198" s="571"/>
      <c r="B198" s="939" t="s">
        <v>675</v>
      </c>
      <c r="C198" s="939"/>
      <c r="D198" s="393"/>
    </row>
    <row r="199" spans="1:4" ht="12.75">
      <c r="A199" s="571"/>
      <c r="B199" s="936" t="s">
        <v>918</v>
      </c>
      <c r="C199" s="936"/>
      <c r="D199" s="393"/>
    </row>
    <row r="200" spans="1:4" ht="12.75">
      <c r="A200" s="570"/>
      <c r="B200" s="567" t="s">
        <v>917</v>
      </c>
      <c r="C200" s="572" t="s">
        <v>950</v>
      </c>
      <c r="D200" s="393"/>
    </row>
    <row r="201" spans="1:4" ht="12.75">
      <c r="A201" s="571"/>
      <c r="B201" s="939" t="s">
        <v>676</v>
      </c>
      <c r="C201" s="939"/>
      <c r="D201" s="394"/>
    </row>
    <row r="202" spans="1:4" ht="12.75">
      <c r="A202" s="570"/>
      <c r="B202" s="940" t="s">
        <v>916</v>
      </c>
      <c r="C202" s="940"/>
      <c r="D202" s="395"/>
    </row>
    <row r="203" spans="1:4" ht="12.75">
      <c r="B203" s="939" t="s">
        <v>714</v>
      </c>
      <c r="C203" s="939"/>
      <c r="D203" s="396"/>
    </row>
    <row r="204" spans="1:4" ht="22.5">
      <c r="A204" s="566">
        <v>1</v>
      </c>
      <c r="B204" s="567" t="s">
        <v>690</v>
      </c>
      <c r="C204" s="564" t="s">
        <v>702</v>
      </c>
      <c r="D204" s="395"/>
    </row>
    <row r="205" spans="1:4" ht="18" customHeight="1">
      <c r="A205" s="566">
        <v>2</v>
      </c>
      <c r="B205" s="567" t="s">
        <v>691</v>
      </c>
      <c r="C205" s="564" t="s">
        <v>703</v>
      </c>
      <c r="D205" s="396"/>
    </row>
    <row r="206" spans="1:4" ht="22.5">
      <c r="A206" s="566">
        <v>3</v>
      </c>
      <c r="B206" s="567" t="s">
        <v>692</v>
      </c>
      <c r="C206" s="567" t="s">
        <v>704</v>
      </c>
      <c r="D206" s="397"/>
    </row>
    <row r="207" spans="1:4" ht="12.75">
      <c r="A207" s="566">
        <v>4</v>
      </c>
      <c r="B207" s="567" t="s">
        <v>693</v>
      </c>
      <c r="C207" s="567" t="s">
        <v>705</v>
      </c>
      <c r="D207" s="397"/>
    </row>
    <row r="208" spans="1:4" ht="22.5">
      <c r="A208" s="566">
        <v>5</v>
      </c>
      <c r="B208" s="567" t="s">
        <v>694</v>
      </c>
      <c r="C208" s="567" t="s">
        <v>706</v>
      </c>
    </row>
    <row r="209" spans="1:3" ht="24.6" customHeight="1">
      <c r="A209" s="566">
        <v>6</v>
      </c>
      <c r="B209" s="567" t="s">
        <v>695</v>
      </c>
      <c r="C209" s="567" t="s">
        <v>707</v>
      </c>
    </row>
    <row r="210" spans="1:3" ht="22.5">
      <c r="A210" s="566">
        <v>7</v>
      </c>
      <c r="B210" s="567" t="s">
        <v>696</v>
      </c>
      <c r="C210" s="567" t="s">
        <v>708</v>
      </c>
    </row>
    <row r="211" spans="1:3">
      <c r="A211" s="566">
        <v>7.1</v>
      </c>
      <c r="B211" s="569" t="s">
        <v>697</v>
      </c>
      <c r="C211" s="567" t="s">
        <v>709</v>
      </c>
    </row>
    <row r="212" spans="1:3" ht="22.5">
      <c r="A212" s="566">
        <v>7.2</v>
      </c>
      <c r="B212" s="569" t="s">
        <v>698</v>
      </c>
      <c r="C212" s="567" t="s">
        <v>710</v>
      </c>
    </row>
    <row r="213" spans="1:3">
      <c r="A213" s="566">
        <v>7.3</v>
      </c>
      <c r="B213" s="568" t="s">
        <v>699</v>
      </c>
      <c r="C213" s="567" t="s">
        <v>711</v>
      </c>
    </row>
    <row r="214" spans="1:3" ht="39.6" customHeight="1">
      <c r="A214" s="566">
        <v>8</v>
      </c>
      <c r="B214" s="567" t="s">
        <v>700</v>
      </c>
      <c r="C214" s="564" t="s">
        <v>712</v>
      </c>
    </row>
    <row r="215" spans="1:3">
      <c r="A215" s="566">
        <v>9</v>
      </c>
      <c r="B215" s="567" t="s">
        <v>701</v>
      </c>
      <c r="C215" s="564" t="s">
        <v>713</v>
      </c>
    </row>
    <row r="216" spans="1:3" ht="22.5">
      <c r="A216" s="609">
        <v>10.1</v>
      </c>
      <c r="B216" s="610" t="s">
        <v>721</v>
      </c>
      <c r="C216" s="601" t="s">
        <v>722</v>
      </c>
    </row>
    <row r="217" spans="1:3">
      <c r="A217" s="941"/>
      <c r="B217" s="611" t="s">
        <v>908</v>
      </c>
      <c r="C217" s="564" t="s">
        <v>915</v>
      </c>
    </row>
    <row r="218" spans="1:3">
      <c r="A218" s="941"/>
      <c r="B218" s="565" t="s">
        <v>572</v>
      </c>
      <c r="C218" s="564" t="s">
        <v>914</v>
      </c>
    </row>
    <row r="219" spans="1:3">
      <c r="A219" s="941"/>
      <c r="B219" s="565" t="s">
        <v>907</v>
      </c>
      <c r="C219" s="564" t="s">
        <v>954</v>
      </c>
    </row>
    <row r="220" spans="1:3">
      <c r="A220" s="941"/>
      <c r="B220" s="565" t="s">
        <v>715</v>
      </c>
      <c r="C220" s="564" t="s">
        <v>913</v>
      </c>
    </row>
    <row r="221" spans="1:3" ht="22.5">
      <c r="A221" s="941"/>
      <c r="B221" s="565" t="s">
        <v>719</v>
      </c>
      <c r="C221" s="580" t="s">
        <v>912</v>
      </c>
    </row>
    <row r="222" spans="1:3" ht="33.75">
      <c r="A222" s="941"/>
      <c r="B222" s="565" t="s">
        <v>718</v>
      </c>
      <c r="C222" s="564" t="s">
        <v>911</v>
      </c>
    </row>
    <row r="223" spans="1:3">
      <c r="A223" s="941"/>
      <c r="B223" s="565" t="s">
        <v>955</v>
      </c>
      <c r="C223" s="564" t="s">
        <v>910</v>
      </c>
    </row>
    <row r="224" spans="1:3" ht="22.5">
      <c r="A224" s="941"/>
      <c r="B224" s="565" t="s">
        <v>956</v>
      </c>
      <c r="C224" s="564" t="s">
        <v>909</v>
      </c>
    </row>
    <row r="225" spans="1:3" ht="12.75">
      <c r="A225" s="602"/>
      <c r="B225" s="603"/>
      <c r="C225" s="604"/>
    </row>
    <row r="226" spans="1:3" ht="12.75">
      <c r="A226" s="602"/>
      <c r="B226" s="604"/>
      <c r="C226" s="605"/>
    </row>
    <row r="227" spans="1:3" ht="12.75">
      <c r="A227" s="602"/>
      <c r="B227" s="604"/>
      <c r="C227" s="605"/>
    </row>
    <row r="228" spans="1:3" ht="12.75">
      <c r="A228" s="602"/>
      <c r="B228" s="606"/>
      <c r="C228" s="605"/>
    </row>
    <row r="229" spans="1:3" ht="12.75">
      <c r="A229" s="935"/>
      <c r="B229" s="607"/>
      <c r="C229" s="605"/>
    </row>
    <row r="230" spans="1:3" ht="12.75">
      <c r="A230" s="935"/>
      <c r="B230" s="607"/>
      <c r="C230" s="605"/>
    </row>
    <row r="231" spans="1:3" ht="12.75">
      <c r="A231" s="935"/>
      <c r="B231" s="607"/>
      <c r="C231" s="605"/>
    </row>
    <row r="232" spans="1:3" ht="12.75">
      <c r="A232" s="935"/>
      <c r="B232" s="607"/>
      <c r="C232" s="608"/>
    </row>
    <row r="233" spans="1:3" ht="40.5" customHeight="1">
      <c r="A233" s="935"/>
      <c r="B233" s="607"/>
      <c r="C233" s="605"/>
    </row>
    <row r="234" spans="1:3" ht="24" customHeight="1">
      <c r="A234" s="935"/>
      <c r="B234" s="607"/>
      <c r="C234" s="605"/>
    </row>
    <row r="235" spans="1:3" ht="12.75">
      <c r="A235" s="935"/>
      <c r="B235" s="607"/>
      <c r="C235" s="605"/>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8"/>
  <sheetViews>
    <sheetView topLeftCell="A39" zoomScale="80" zoomScaleNormal="80" workbookViewId="0">
      <selection activeCell="F42" sqref="F42"/>
    </sheetView>
  </sheetViews>
  <sheetFormatPr defaultRowHeight="15"/>
  <cols>
    <col min="2" max="2" width="66.7109375" customWidth="1"/>
    <col min="3" max="8" width="17.7109375" customWidth="1"/>
  </cols>
  <sheetData>
    <row r="1" spans="1:8" ht="15.75">
      <c r="A1" s="17" t="s">
        <v>108</v>
      </c>
      <c r="B1" s="305" t="str">
        <f>Info!C2</f>
        <v>სს "ვითიბი ბანკი ჯორჯია"</v>
      </c>
      <c r="C1" s="16"/>
      <c r="D1" s="226"/>
      <c r="E1" s="226"/>
      <c r="F1" s="226"/>
      <c r="G1" s="226"/>
    </row>
    <row r="2" spans="1:8" ht="15.75">
      <c r="A2" s="17" t="s">
        <v>109</v>
      </c>
      <c r="B2" s="335">
        <f>Info!D2</f>
        <v>45838</v>
      </c>
      <c r="C2" s="29"/>
      <c r="D2" s="18"/>
      <c r="E2" s="18"/>
      <c r="F2" s="18"/>
      <c r="G2" s="18"/>
      <c r="H2" s="1"/>
    </row>
    <row r="3" spans="1:8" ht="15.75">
      <c r="A3" s="17"/>
      <c r="B3" s="16"/>
      <c r="C3" s="29"/>
      <c r="D3" s="18"/>
      <c r="E3" s="18"/>
      <c r="F3" s="18"/>
      <c r="G3" s="18"/>
      <c r="H3" s="1"/>
    </row>
    <row r="4" spans="1:8">
      <c r="A4" s="821" t="s">
        <v>25</v>
      </c>
      <c r="B4" s="819" t="s">
        <v>166</v>
      </c>
      <c r="C4" s="814" t="s">
        <v>114</v>
      </c>
      <c r="D4" s="814"/>
      <c r="E4" s="814"/>
      <c r="F4" s="814" t="s">
        <v>115</v>
      </c>
      <c r="G4" s="814"/>
      <c r="H4" s="815"/>
    </row>
    <row r="5" spans="1:8" ht="15.6" customHeight="1">
      <c r="A5" s="822"/>
      <c r="B5" s="820"/>
      <c r="C5" s="429" t="s">
        <v>26</v>
      </c>
      <c r="D5" s="429" t="s">
        <v>88</v>
      </c>
      <c r="E5" s="429" t="s">
        <v>66</v>
      </c>
      <c r="F5" s="429" t="s">
        <v>26</v>
      </c>
      <c r="G5" s="429" t="s">
        <v>88</v>
      </c>
      <c r="H5" s="429" t="s">
        <v>66</v>
      </c>
    </row>
    <row r="6" spans="1:8">
      <c r="A6" s="456">
        <v>1</v>
      </c>
      <c r="B6" s="430" t="s">
        <v>776</v>
      </c>
      <c r="C6" s="693">
        <v>3357928.7196725588</v>
      </c>
      <c r="D6" s="693">
        <v>4028495.7375051347</v>
      </c>
      <c r="E6" s="672">
        <f>C6+D6</f>
        <v>7386424.457177693</v>
      </c>
      <c r="F6" s="693">
        <v>5194848.1745494595</v>
      </c>
      <c r="G6" s="693">
        <v>3520232.8956694221</v>
      </c>
      <c r="H6" s="672">
        <f>F6+G6</f>
        <v>8715081.0702188816</v>
      </c>
    </row>
    <row r="7" spans="1:8">
      <c r="A7" s="456">
        <v>1.1000000000000001</v>
      </c>
      <c r="B7" s="431" t="s">
        <v>730</v>
      </c>
      <c r="C7" s="693"/>
      <c r="D7" s="693"/>
      <c r="E7" s="672">
        <f t="shared" ref="E7:E45" si="0">C7+D7</f>
        <v>0</v>
      </c>
      <c r="F7" s="693"/>
      <c r="G7" s="693"/>
      <c r="H7" s="672">
        <f t="shared" ref="H7:H45" si="1">F7+G7</f>
        <v>0</v>
      </c>
    </row>
    <row r="8" spans="1:8" ht="21">
      <c r="A8" s="456">
        <v>1.2</v>
      </c>
      <c r="B8" s="431" t="s">
        <v>777</v>
      </c>
      <c r="C8" s="693">
        <v>0</v>
      </c>
      <c r="D8" s="693"/>
      <c r="E8" s="672">
        <f t="shared" si="0"/>
        <v>0</v>
      </c>
      <c r="F8" s="693">
        <v>0</v>
      </c>
      <c r="G8" s="693"/>
      <c r="H8" s="672">
        <f t="shared" si="1"/>
        <v>0</v>
      </c>
    </row>
    <row r="9" spans="1:8" ht="21.6" customHeight="1">
      <c r="A9" s="456">
        <v>1.3</v>
      </c>
      <c r="B9" s="425" t="s">
        <v>778</v>
      </c>
      <c r="C9" s="693"/>
      <c r="D9" s="693"/>
      <c r="E9" s="672">
        <f t="shared" si="0"/>
        <v>0</v>
      </c>
      <c r="F9" s="693"/>
      <c r="G9" s="693"/>
      <c r="H9" s="672">
        <f t="shared" si="1"/>
        <v>0</v>
      </c>
    </row>
    <row r="10" spans="1:8" ht="21">
      <c r="A10" s="456">
        <v>1.4</v>
      </c>
      <c r="B10" s="425" t="s">
        <v>734</v>
      </c>
      <c r="C10" s="693"/>
      <c r="D10" s="693"/>
      <c r="E10" s="672">
        <f t="shared" si="0"/>
        <v>0</v>
      </c>
      <c r="F10" s="693"/>
      <c r="G10" s="693"/>
      <c r="H10" s="672">
        <f t="shared" si="1"/>
        <v>0</v>
      </c>
    </row>
    <row r="11" spans="1:8">
      <c r="A11" s="456">
        <v>1.5</v>
      </c>
      <c r="B11" s="425" t="s">
        <v>737</v>
      </c>
      <c r="C11" s="693">
        <v>3357928.7196725588</v>
      </c>
      <c r="D11" s="693">
        <v>4028495.7375051347</v>
      </c>
      <c r="E11" s="672">
        <f t="shared" si="0"/>
        <v>7386424.457177693</v>
      </c>
      <c r="F11" s="693">
        <v>5194848.1745494595</v>
      </c>
      <c r="G11" s="693">
        <v>3520232.8956694221</v>
      </c>
      <c r="H11" s="672">
        <f t="shared" si="1"/>
        <v>8715081.0702188816</v>
      </c>
    </row>
    <row r="12" spans="1:8">
      <c r="A12" s="456">
        <v>1.6</v>
      </c>
      <c r="B12" s="432" t="s">
        <v>99</v>
      </c>
      <c r="C12" s="693"/>
      <c r="D12" s="693"/>
      <c r="E12" s="672">
        <f t="shared" si="0"/>
        <v>0</v>
      </c>
      <c r="F12" s="693"/>
      <c r="G12" s="693"/>
      <c r="H12" s="672">
        <f t="shared" si="1"/>
        <v>0</v>
      </c>
    </row>
    <row r="13" spans="1:8">
      <c r="A13" s="456">
        <v>2</v>
      </c>
      <c r="B13" s="433" t="s">
        <v>779</v>
      </c>
      <c r="C13" s="693">
        <v>-471505.87999999995</v>
      </c>
      <c r="D13" s="693">
        <v>-4554248.67</v>
      </c>
      <c r="E13" s="672">
        <f t="shared" si="0"/>
        <v>-5025754.55</v>
      </c>
      <c r="F13" s="693">
        <v>-604435.38</v>
      </c>
      <c r="G13" s="693">
        <v>-4182731.26</v>
      </c>
      <c r="H13" s="672">
        <f t="shared" si="1"/>
        <v>-4787166.6399999997</v>
      </c>
    </row>
    <row r="14" spans="1:8">
      <c r="A14" s="456">
        <v>2.1</v>
      </c>
      <c r="B14" s="425" t="s">
        <v>780</v>
      </c>
      <c r="C14" s="693"/>
      <c r="D14" s="693"/>
      <c r="E14" s="672">
        <f t="shared" si="0"/>
        <v>0</v>
      </c>
      <c r="F14" s="693"/>
      <c r="G14" s="693"/>
      <c r="H14" s="672">
        <f t="shared" si="1"/>
        <v>0</v>
      </c>
    </row>
    <row r="15" spans="1:8" ht="24.6" customHeight="1">
      <c r="A15" s="456">
        <v>2.2000000000000002</v>
      </c>
      <c r="B15" s="425" t="s">
        <v>781</v>
      </c>
      <c r="C15" s="693"/>
      <c r="D15" s="693"/>
      <c r="E15" s="672">
        <f t="shared" si="0"/>
        <v>0</v>
      </c>
      <c r="F15" s="693"/>
      <c r="G15" s="693"/>
      <c r="H15" s="672">
        <f t="shared" si="1"/>
        <v>0</v>
      </c>
    </row>
    <row r="16" spans="1:8" ht="20.85" customHeight="1">
      <c r="A16" s="456">
        <v>2.2999999999999998</v>
      </c>
      <c r="B16" s="425" t="s">
        <v>782</v>
      </c>
      <c r="C16" s="693">
        <v>-471505.87999999995</v>
      </c>
      <c r="D16" s="693">
        <v>-4554248.67</v>
      </c>
      <c r="E16" s="672">
        <f t="shared" si="0"/>
        <v>-5025754.55</v>
      </c>
      <c r="F16" s="693">
        <v>-604435.38</v>
      </c>
      <c r="G16" s="693">
        <v>-4182731.26</v>
      </c>
      <c r="H16" s="672">
        <f t="shared" si="1"/>
        <v>-4787166.6399999997</v>
      </c>
    </row>
    <row r="17" spans="1:8">
      <c r="A17" s="456">
        <v>2.4</v>
      </c>
      <c r="B17" s="425" t="s">
        <v>783</v>
      </c>
      <c r="C17" s="693"/>
      <c r="D17" s="693">
        <v>0</v>
      </c>
      <c r="E17" s="672">
        <f t="shared" si="0"/>
        <v>0</v>
      </c>
      <c r="F17" s="693"/>
      <c r="G17" s="693">
        <v>0</v>
      </c>
      <c r="H17" s="672">
        <f t="shared" si="1"/>
        <v>0</v>
      </c>
    </row>
    <row r="18" spans="1:8">
      <c r="A18" s="456">
        <v>3</v>
      </c>
      <c r="B18" s="433" t="s">
        <v>784</v>
      </c>
      <c r="C18" s="693"/>
      <c r="D18" s="693"/>
      <c r="E18" s="672">
        <f t="shared" si="0"/>
        <v>0</v>
      </c>
      <c r="F18" s="693"/>
      <c r="G18" s="693"/>
      <c r="H18" s="672">
        <f t="shared" si="1"/>
        <v>0</v>
      </c>
    </row>
    <row r="19" spans="1:8">
      <c r="A19" s="456">
        <v>4</v>
      </c>
      <c r="B19" s="433" t="s">
        <v>785</v>
      </c>
      <c r="C19" s="693">
        <v>2218.6500000000005</v>
      </c>
      <c r="D19" s="693">
        <v>557</v>
      </c>
      <c r="E19" s="672">
        <f t="shared" si="0"/>
        <v>2775.6500000000005</v>
      </c>
      <c r="F19" s="693">
        <v>25731.080000000005</v>
      </c>
      <c r="G19" s="693">
        <v>0</v>
      </c>
      <c r="H19" s="672">
        <f t="shared" si="1"/>
        <v>25731.080000000005</v>
      </c>
    </row>
    <row r="20" spans="1:8">
      <c r="A20" s="456">
        <v>5</v>
      </c>
      <c r="B20" s="433" t="s">
        <v>786</v>
      </c>
      <c r="C20" s="693">
        <v>-5197.26</v>
      </c>
      <c r="D20" s="693">
        <v>0</v>
      </c>
      <c r="E20" s="672">
        <f t="shared" si="0"/>
        <v>-5197.26</v>
      </c>
      <c r="F20" s="693">
        <v>-8034.92</v>
      </c>
      <c r="G20" s="693">
        <v>0</v>
      </c>
      <c r="H20" s="672">
        <f t="shared" si="1"/>
        <v>-8034.92</v>
      </c>
    </row>
    <row r="21" spans="1:8" ht="38.85" customHeight="1">
      <c r="A21" s="456">
        <v>6</v>
      </c>
      <c r="B21" s="433" t="s">
        <v>787</v>
      </c>
      <c r="C21" s="693">
        <v>7018</v>
      </c>
      <c r="D21" s="693">
        <v>145</v>
      </c>
      <c r="E21" s="672">
        <f t="shared" si="0"/>
        <v>7163</v>
      </c>
      <c r="F21" s="693">
        <v>0</v>
      </c>
      <c r="G21" s="693">
        <v>0</v>
      </c>
      <c r="H21" s="672">
        <f t="shared" si="1"/>
        <v>0</v>
      </c>
    </row>
    <row r="22" spans="1:8" ht="27.6" customHeight="1">
      <c r="A22" s="456">
        <v>7</v>
      </c>
      <c r="B22" s="433" t="s">
        <v>788</v>
      </c>
      <c r="C22" s="693"/>
      <c r="D22" s="693"/>
      <c r="E22" s="672">
        <f t="shared" si="0"/>
        <v>0</v>
      </c>
      <c r="F22" s="693"/>
      <c r="G22" s="693"/>
      <c r="H22" s="672">
        <f t="shared" si="1"/>
        <v>0</v>
      </c>
    </row>
    <row r="23" spans="1:8" ht="37.35" customHeight="1">
      <c r="A23" s="456">
        <v>8</v>
      </c>
      <c r="B23" s="434" t="s">
        <v>789</v>
      </c>
      <c r="C23" s="693"/>
      <c r="D23" s="693"/>
      <c r="E23" s="672">
        <f t="shared" si="0"/>
        <v>0</v>
      </c>
      <c r="F23" s="693"/>
      <c r="G23" s="693"/>
      <c r="H23" s="672">
        <f t="shared" si="1"/>
        <v>0</v>
      </c>
    </row>
    <row r="24" spans="1:8" ht="34.5" customHeight="1">
      <c r="A24" s="456">
        <v>9</v>
      </c>
      <c r="B24" s="434" t="s">
        <v>790</v>
      </c>
      <c r="C24" s="693"/>
      <c r="D24" s="693"/>
      <c r="E24" s="672">
        <f t="shared" si="0"/>
        <v>0</v>
      </c>
      <c r="F24" s="693"/>
      <c r="G24" s="693"/>
      <c r="H24" s="672">
        <f t="shared" si="1"/>
        <v>0</v>
      </c>
    </row>
    <row r="25" spans="1:8">
      <c r="A25" s="456">
        <v>10</v>
      </c>
      <c r="B25" s="433" t="s">
        <v>791</v>
      </c>
      <c r="C25" s="693">
        <v>-33465047.157014273</v>
      </c>
      <c r="D25" s="693">
        <v>0</v>
      </c>
      <c r="E25" s="672">
        <f t="shared" si="0"/>
        <v>-33465047.157014273</v>
      </c>
      <c r="F25" s="693">
        <v>-4836016.0130083859</v>
      </c>
      <c r="G25" s="693">
        <v>0</v>
      </c>
      <c r="H25" s="672">
        <f t="shared" si="1"/>
        <v>-4836016.0130083859</v>
      </c>
    </row>
    <row r="26" spans="1:8" ht="27" customHeight="1">
      <c r="A26" s="456">
        <v>11</v>
      </c>
      <c r="B26" s="435" t="s">
        <v>792</v>
      </c>
      <c r="C26" s="693">
        <v>-6630</v>
      </c>
      <c r="D26" s="693">
        <v>0</v>
      </c>
      <c r="E26" s="672">
        <f t="shared" si="0"/>
        <v>-6630</v>
      </c>
      <c r="F26" s="693">
        <v>2778.58</v>
      </c>
      <c r="G26" s="693">
        <v>0</v>
      </c>
      <c r="H26" s="672">
        <f t="shared" si="1"/>
        <v>2778.58</v>
      </c>
    </row>
    <row r="27" spans="1:8">
      <c r="A27" s="456">
        <v>12</v>
      </c>
      <c r="B27" s="433" t="s">
        <v>793</v>
      </c>
      <c r="C27" s="693">
        <v>0</v>
      </c>
      <c r="D27" s="693">
        <v>0</v>
      </c>
      <c r="E27" s="672">
        <f t="shared" si="0"/>
        <v>0</v>
      </c>
      <c r="F27" s="693">
        <v>7902.54</v>
      </c>
      <c r="G27" s="693">
        <v>0</v>
      </c>
      <c r="H27" s="672">
        <f t="shared" si="1"/>
        <v>7902.54</v>
      </c>
    </row>
    <row r="28" spans="1:8">
      <c r="A28" s="456">
        <v>13</v>
      </c>
      <c r="B28" s="436" t="s">
        <v>794</v>
      </c>
      <c r="C28" s="693">
        <v>-1580342</v>
      </c>
      <c r="D28" s="693">
        <v>-60009</v>
      </c>
      <c r="E28" s="672">
        <f t="shared" si="0"/>
        <v>-1640351</v>
      </c>
      <c r="F28" s="693">
        <v>-1899648.2099999997</v>
      </c>
      <c r="G28" s="693">
        <v>0</v>
      </c>
      <c r="H28" s="672">
        <f t="shared" si="1"/>
        <v>-1899648.2099999997</v>
      </c>
    </row>
    <row r="29" spans="1:8">
      <c r="A29" s="456">
        <v>14</v>
      </c>
      <c r="B29" s="437" t="s">
        <v>795</v>
      </c>
      <c r="C29" s="693">
        <v>-3715618</v>
      </c>
      <c r="D29" s="693">
        <v>0</v>
      </c>
      <c r="E29" s="672">
        <f t="shared" si="0"/>
        <v>-3715618</v>
      </c>
      <c r="F29" s="693">
        <v>-3712012</v>
      </c>
      <c r="G29" s="693">
        <v>0</v>
      </c>
      <c r="H29" s="672">
        <f t="shared" si="1"/>
        <v>-3712012</v>
      </c>
    </row>
    <row r="30" spans="1:8">
      <c r="A30" s="456">
        <v>14.1</v>
      </c>
      <c r="B30" s="410" t="s">
        <v>796</v>
      </c>
      <c r="C30" s="693">
        <v>-3715618</v>
      </c>
      <c r="D30" s="693">
        <v>0</v>
      </c>
      <c r="E30" s="672">
        <f t="shared" si="0"/>
        <v>-3715618</v>
      </c>
      <c r="F30" s="693">
        <v>-3712012</v>
      </c>
      <c r="G30" s="693">
        <v>0</v>
      </c>
      <c r="H30" s="672">
        <f t="shared" si="1"/>
        <v>-3712012</v>
      </c>
    </row>
    <row r="31" spans="1:8">
      <c r="A31" s="456">
        <v>14.2</v>
      </c>
      <c r="B31" s="410" t="s">
        <v>797</v>
      </c>
      <c r="C31" s="693">
        <v>0</v>
      </c>
      <c r="D31" s="693"/>
      <c r="E31" s="672">
        <f t="shared" si="0"/>
        <v>0</v>
      </c>
      <c r="F31" s="693">
        <v>0</v>
      </c>
      <c r="G31" s="693"/>
      <c r="H31" s="672">
        <f t="shared" si="1"/>
        <v>0</v>
      </c>
    </row>
    <row r="32" spans="1:8">
      <c r="A32" s="456">
        <v>15</v>
      </c>
      <c r="B32" s="438" t="s">
        <v>798</v>
      </c>
      <c r="C32" s="693">
        <v>-706294</v>
      </c>
      <c r="D32" s="693">
        <v>0</v>
      </c>
      <c r="E32" s="672">
        <f t="shared" si="0"/>
        <v>-706294</v>
      </c>
      <c r="F32" s="693">
        <v>-674421</v>
      </c>
      <c r="G32" s="693">
        <v>0</v>
      </c>
      <c r="H32" s="672">
        <f t="shared" si="1"/>
        <v>-674421</v>
      </c>
    </row>
    <row r="33" spans="1:8" ht="22.5" customHeight="1">
      <c r="A33" s="456">
        <v>16</v>
      </c>
      <c r="B33" s="406" t="s">
        <v>799</v>
      </c>
      <c r="C33" s="693">
        <v>-389579</v>
      </c>
      <c r="D33" s="693">
        <v>-297221.620146</v>
      </c>
      <c r="E33" s="672">
        <f t="shared" si="0"/>
        <v>-686800.62014600006</v>
      </c>
      <c r="F33" s="693"/>
      <c r="G33" s="693"/>
      <c r="H33" s="672">
        <f t="shared" si="1"/>
        <v>0</v>
      </c>
    </row>
    <row r="34" spans="1:8">
      <c r="A34" s="456">
        <v>17</v>
      </c>
      <c r="B34" s="433" t="s">
        <v>800</v>
      </c>
      <c r="C34" s="693">
        <v>61327.938350791694</v>
      </c>
      <c r="D34" s="693">
        <v>0</v>
      </c>
      <c r="E34" s="672">
        <f t="shared" si="0"/>
        <v>61327.938350791694</v>
      </c>
      <c r="F34" s="693">
        <v>-3625.3766494045121</v>
      </c>
      <c r="G34" s="693">
        <v>0</v>
      </c>
      <c r="H34" s="672">
        <f t="shared" si="1"/>
        <v>-3625.3766494045121</v>
      </c>
    </row>
    <row r="35" spans="1:8">
      <c r="A35" s="456">
        <v>17.100000000000001</v>
      </c>
      <c r="B35" s="439" t="s">
        <v>801</v>
      </c>
      <c r="C35" s="693">
        <v>61327.938350791694</v>
      </c>
      <c r="D35" s="693"/>
      <c r="E35" s="672">
        <f t="shared" si="0"/>
        <v>61327.938350791694</v>
      </c>
      <c r="F35" s="693">
        <v>0</v>
      </c>
      <c r="G35" s="693"/>
      <c r="H35" s="672">
        <f t="shared" si="1"/>
        <v>0</v>
      </c>
    </row>
    <row r="36" spans="1:8">
      <c r="A36" s="456">
        <v>17.2</v>
      </c>
      <c r="B36" s="410" t="s">
        <v>802</v>
      </c>
      <c r="C36" s="693"/>
      <c r="D36" s="693">
        <v>0</v>
      </c>
      <c r="E36" s="672">
        <f t="shared" si="0"/>
        <v>0</v>
      </c>
      <c r="F36" s="693">
        <v>-3625.3766494045121</v>
      </c>
      <c r="G36" s="693">
        <v>0</v>
      </c>
      <c r="H36" s="672">
        <f t="shared" si="1"/>
        <v>-3625.3766494045121</v>
      </c>
    </row>
    <row r="37" spans="1:8" ht="41.85" customHeight="1">
      <c r="A37" s="456">
        <v>18</v>
      </c>
      <c r="B37" s="440" t="s">
        <v>803</v>
      </c>
      <c r="C37" s="693">
        <v>-4868277.7699999996</v>
      </c>
      <c r="D37" s="693">
        <v>0</v>
      </c>
      <c r="E37" s="672">
        <f t="shared" si="0"/>
        <v>-4868277.7699999996</v>
      </c>
      <c r="F37" s="693">
        <v>-1506366.3328186166</v>
      </c>
      <c r="G37" s="693">
        <v>0</v>
      </c>
      <c r="H37" s="672">
        <f t="shared" si="1"/>
        <v>-1506366.3328186166</v>
      </c>
    </row>
    <row r="38" spans="1:8" ht="21">
      <c r="A38" s="456">
        <v>18.100000000000001</v>
      </c>
      <c r="B38" s="425" t="s">
        <v>804</v>
      </c>
      <c r="C38" s="693"/>
      <c r="D38" s="693"/>
      <c r="E38" s="672">
        <f t="shared" si="0"/>
        <v>0</v>
      </c>
      <c r="F38" s="693"/>
      <c r="G38" s="693"/>
      <c r="H38" s="672">
        <f t="shared" si="1"/>
        <v>0</v>
      </c>
    </row>
    <row r="39" spans="1:8">
      <c r="A39" s="456">
        <v>18.2</v>
      </c>
      <c r="B39" s="425" t="s">
        <v>805</v>
      </c>
      <c r="C39" s="693">
        <v>-4868277.7699999996</v>
      </c>
      <c r="D39" s="693">
        <v>0</v>
      </c>
      <c r="E39" s="672">
        <f t="shared" si="0"/>
        <v>-4868277.7699999996</v>
      </c>
      <c r="F39" s="693">
        <v>-1506366.3328186166</v>
      </c>
      <c r="G39" s="693">
        <v>0</v>
      </c>
      <c r="H39" s="672">
        <f t="shared" si="1"/>
        <v>-1506366.3328186166</v>
      </c>
    </row>
    <row r="40" spans="1:8" ht="24.6" customHeight="1">
      <c r="A40" s="456">
        <v>19</v>
      </c>
      <c r="B40" s="440" t="s">
        <v>806</v>
      </c>
      <c r="C40" s="693"/>
      <c r="D40" s="693"/>
      <c r="E40" s="672">
        <f t="shared" si="0"/>
        <v>0</v>
      </c>
      <c r="F40" s="693"/>
      <c r="G40" s="693"/>
      <c r="H40" s="672">
        <f t="shared" si="1"/>
        <v>0</v>
      </c>
    </row>
    <row r="41" spans="1:8" ht="25.35" customHeight="1">
      <c r="A41" s="456">
        <v>20</v>
      </c>
      <c r="B41" s="440" t="s">
        <v>807</v>
      </c>
      <c r="C41" s="693"/>
      <c r="D41" s="693"/>
      <c r="E41" s="672">
        <f t="shared" si="0"/>
        <v>0</v>
      </c>
      <c r="F41" s="693"/>
      <c r="G41" s="693"/>
      <c r="H41" s="672">
        <f t="shared" si="1"/>
        <v>0</v>
      </c>
    </row>
    <row r="42" spans="1:8" ht="33" customHeight="1">
      <c r="A42" s="456">
        <v>21</v>
      </c>
      <c r="B42" s="441" t="s">
        <v>808</v>
      </c>
      <c r="C42" s="693"/>
      <c r="D42" s="693"/>
      <c r="E42" s="672">
        <f t="shared" si="0"/>
        <v>0</v>
      </c>
      <c r="F42" s="693"/>
      <c r="G42" s="693"/>
      <c r="H42" s="672">
        <f t="shared" si="1"/>
        <v>0</v>
      </c>
    </row>
    <row r="43" spans="1:8">
      <c r="A43" s="456">
        <v>22</v>
      </c>
      <c r="B43" s="442" t="s">
        <v>809</v>
      </c>
      <c r="C43" s="693">
        <v>-41779997.758990929</v>
      </c>
      <c r="D43" s="693">
        <v>-882281.55264086532</v>
      </c>
      <c r="E43" s="672">
        <f t="shared" si="0"/>
        <v>-42662279.311631791</v>
      </c>
      <c r="F43" s="693">
        <v>-8013298.857926948</v>
      </c>
      <c r="G43" s="693">
        <v>-662498.36433057766</v>
      </c>
      <c r="H43" s="672">
        <f t="shared" si="1"/>
        <v>-8675797.2222575247</v>
      </c>
    </row>
    <row r="44" spans="1:8">
      <c r="A44" s="456">
        <v>23</v>
      </c>
      <c r="B44" s="442" t="s">
        <v>810</v>
      </c>
      <c r="C44" s="693">
        <v>438268</v>
      </c>
      <c r="D44" s="693">
        <v>0</v>
      </c>
      <c r="E44" s="672">
        <f t="shared" si="0"/>
        <v>438268</v>
      </c>
      <c r="F44" s="693">
        <v>-68425</v>
      </c>
      <c r="G44" s="693">
        <v>0</v>
      </c>
      <c r="H44" s="672">
        <f t="shared" si="1"/>
        <v>-68425</v>
      </c>
    </row>
    <row r="45" spans="1:8">
      <c r="A45" s="456">
        <v>24</v>
      </c>
      <c r="B45" s="442" t="s">
        <v>811</v>
      </c>
      <c r="C45" s="693">
        <v>-42218265.758990929</v>
      </c>
      <c r="D45" s="693">
        <v>-882281.55264086532</v>
      </c>
      <c r="E45" s="672">
        <f t="shared" si="0"/>
        <v>-43100547.311631791</v>
      </c>
      <c r="F45" s="693">
        <v>-7944873.857926948</v>
      </c>
      <c r="G45" s="693">
        <v>-662498.36433057766</v>
      </c>
      <c r="H45" s="672">
        <f t="shared" si="1"/>
        <v>-8607372.2222575247</v>
      </c>
    </row>
    <row r="46" spans="1:8">
      <c r="C46" s="782"/>
      <c r="D46" s="782"/>
      <c r="E46" s="782"/>
      <c r="F46" s="782"/>
      <c r="G46" s="782"/>
      <c r="H46" s="782"/>
    </row>
    <row r="47" spans="1:8">
      <c r="C47" s="782"/>
      <c r="D47" s="782"/>
      <c r="E47" s="782"/>
      <c r="F47" s="782"/>
      <c r="G47" s="782"/>
      <c r="H47" s="782"/>
    </row>
    <row r="48" spans="1:8">
      <c r="C48" s="782"/>
      <c r="D48" s="782"/>
      <c r="E48" s="782"/>
      <c r="F48" s="782"/>
      <c r="G48" s="782"/>
      <c r="H48" s="782"/>
    </row>
    <row r="49" spans="3:8">
      <c r="C49" s="782"/>
      <c r="D49" s="782"/>
      <c r="E49" s="782"/>
      <c r="F49" s="782"/>
      <c r="G49" s="782"/>
      <c r="H49" s="782"/>
    </row>
    <row r="50" spans="3:8">
      <c r="C50" s="782"/>
      <c r="D50" s="782"/>
      <c r="E50" s="782"/>
      <c r="F50" s="782"/>
      <c r="G50" s="782"/>
      <c r="H50" s="782"/>
    </row>
    <row r="51" spans="3:8">
      <c r="C51" s="782"/>
      <c r="D51" s="782"/>
      <c r="E51" s="782"/>
      <c r="F51" s="782"/>
      <c r="G51" s="782"/>
      <c r="H51" s="782"/>
    </row>
    <row r="52" spans="3:8">
      <c r="C52" s="782"/>
      <c r="D52" s="782"/>
      <c r="E52" s="782"/>
      <c r="F52" s="782"/>
      <c r="G52" s="782"/>
      <c r="H52" s="782"/>
    </row>
    <row r="53" spans="3:8">
      <c r="C53" s="782"/>
      <c r="D53" s="782"/>
      <c r="E53" s="782"/>
      <c r="F53" s="782"/>
      <c r="G53" s="782"/>
      <c r="H53" s="782"/>
    </row>
    <row r="54" spans="3:8">
      <c r="C54" s="782"/>
      <c r="D54" s="782"/>
      <c r="E54" s="782"/>
      <c r="F54" s="782"/>
      <c r="G54" s="782"/>
      <c r="H54" s="782"/>
    </row>
    <row r="55" spans="3:8">
      <c r="C55" s="782"/>
      <c r="D55" s="782"/>
      <c r="E55" s="782"/>
      <c r="F55" s="782"/>
      <c r="G55" s="782"/>
      <c r="H55" s="782"/>
    </row>
    <row r="56" spans="3:8">
      <c r="C56" s="782"/>
      <c r="D56" s="782"/>
      <c r="E56" s="782"/>
      <c r="F56" s="782"/>
      <c r="G56" s="782"/>
      <c r="H56" s="782"/>
    </row>
    <row r="57" spans="3:8">
      <c r="C57" s="782"/>
      <c r="D57" s="782"/>
      <c r="E57" s="782"/>
      <c r="F57" s="782"/>
      <c r="G57" s="782"/>
      <c r="H57" s="782"/>
    </row>
    <row r="58" spans="3:8">
      <c r="C58" s="782"/>
      <c r="D58" s="782"/>
      <c r="E58" s="782"/>
      <c r="F58" s="782"/>
      <c r="G58" s="782"/>
      <c r="H58" s="782"/>
    </row>
    <row r="59" spans="3:8">
      <c r="C59" s="782"/>
      <c r="D59" s="782"/>
      <c r="E59" s="782"/>
      <c r="F59" s="782"/>
      <c r="G59" s="782"/>
      <c r="H59" s="782"/>
    </row>
    <row r="60" spans="3:8">
      <c r="C60" s="782"/>
      <c r="D60" s="782"/>
      <c r="E60" s="782"/>
      <c r="F60" s="782"/>
      <c r="G60" s="782"/>
      <c r="H60" s="782"/>
    </row>
    <row r="61" spans="3:8">
      <c r="C61" s="782"/>
      <c r="D61" s="782"/>
      <c r="E61" s="782"/>
      <c r="F61" s="782"/>
      <c r="G61" s="782"/>
      <c r="H61" s="782"/>
    </row>
    <row r="62" spans="3:8">
      <c r="C62" s="782"/>
      <c r="D62" s="782"/>
      <c r="E62" s="782"/>
      <c r="F62" s="782"/>
      <c r="G62" s="782"/>
      <c r="H62" s="782"/>
    </row>
    <row r="63" spans="3:8">
      <c r="C63" s="782"/>
      <c r="D63" s="782"/>
      <c r="E63" s="782"/>
      <c r="F63" s="782"/>
      <c r="G63" s="782"/>
      <c r="H63" s="782"/>
    </row>
    <row r="64" spans="3:8">
      <c r="C64" s="782"/>
      <c r="D64" s="782"/>
      <c r="E64" s="782"/>
      <c r="F64" s="782"/>
      <c r="G64" s="782"/>
      <c r="H64" s="782"/>
    </row>
    <row r="65" spans="3:8">
      <c r="C65" s="782"/>
      <c r="D65" s="782"/>
      <c r="E65" s="782"/>
      <c r="F65" s="782"/>
      <c r="G65" s="782"/>
      <c r="H65" s="782"/>
    </row>
    <row r="66" spans="3:8">
      <c r="C66" s="782"/>
      <c r="D66" s="782"/>
      <c r="E66" s="782"/>
      <c r="F66" s="782"/>
      <c r="G66" s="782"/>
      <c r="H66" s="782"/>
    </row>
    <row r="67" spans="3:8">
      <c r="C67" s="782"/>
      <c r="D67" s="782"/>
      <c r="E67" s="782"/>
      <c r="F67" s="782"/>
      <c r="G67" s="782"/>
      <c r="H67" s="782"/>
    </row>
    <row r="68" spans="3:8">
      <c r="C68" s="782"/>
      <c r="D68" s="782"/>
      <c r="E68" s="782"/>
      <c r="F68" s="782"/>
      <c r="G68" s="782"/>
      <c r="H68" s="782"/>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zoomScale="80" zoomScaleNormal="80" workbookViewId="0">
      <selection activeCell="F7" sqref="F7:G42"/>
    </sheetView>
  </sheetViews>
  <sheetFormatPr defaultRowHeight="15"/>
  <cols>
    <col min="1" max="1" width="8.7109375" style="453"/>
    <col min="2" max="2" width="87.7109375" bestFit="1" customWidth="1"/>
    <col min="3" max="3" width="12.7109375" customWidth="1"/>
    <col min="4" max="4" width="14.28515625" bestFit="1" customWidth="1"/>
    <col min="5" max="5" width="14" bestFit="1" customWidth="1"/>
    <col min="6" max="6" width="12.7109375" customWidth="1"/>
    <col min="7" max="7" width="14" bestFit="1" customWidth="1"/>
    <col min="8" max="8" width="13.7109375" bestFit="1" customWidth="1"/>
  </cols>
  <sheetData>
    <row r="1" spans="1:8" ht="15.75">
      <c r="A1" s="17" t="s">
        <v>108</v>
      </c>
      <c r="B1" s="305" t="str">
        <f>Info!C2</f>
        <v>სს "ვითიბი ბანკი ჯორჯია"</v>
      </c>
      <c r="C1" s="16"/>
      <c r="D1" s="226"/>
      <c r="E1" s="226"/>
      <c r="F1" s="226"/>
      <c r="G1" s="226"/>
    </row>
    <row r="2" spans="1:8" ht="15.75">
      <c r="A2" s="17" t="s">
        <v>109</v>
      </c>
      <c r="B2" s="335">
        <f>Info!D2</f>
        <v>45838</v>
      </c>
      <c r="C2" s="29"/>
      <c r="D2" s="18"/>
      <c r="E2" s="18"/>
      <c r="F2" s="18"/>
      <c r="G2" s="18"/>
      <c r="H2" s="1"/>
    </row>
    <row r="3" spans="1:8" ht="16.5" thickBot="1">
      <c r="A3" s="17"/>
      <c r="B3" s="16"/>
      <c r="C3" s="29"/>
      <c r="D3" s="18"/>
      <c r="E3" s="18"/>
      <c r="F3" s="18"/>
      <c r="G3" s="18"/>
      <c r="H3" s="1"/>
    </row>
    <row r="4" spans="1:8" ht="15.75">
      <c r="A4" s="811" t="s">
        <v>25</v>
      </c>
      <c r="B4" s="823" t="s">
        <v>151</v>
      </c>
      <c r="C4" s="824" t="s">
        <v>114</v>
      </c>
      <c r="D4" s="824"/>
      <c r="E4" s="824"/>
      <c r="F4" s="824" t="s">
        <v>115</v>
      </c>
      <c r="G4" s="824"/>
      <c r="H4" s="825"/>
    </row>
    <row r="5" spans="1:8">
      <c r="A5" s="811"/>
      <c r="B5" s="823"/>
      <c r="C5" s="429" t="s">
        <v>26</v>
      </c>
      <c r="D5" s="429" t="s">
        <v>88</v>
      </c>
      <c r="E5" s="429" t="s">
        <v>66</v>
      </c>
      <c r="F5" s="429" t="s">
        <v>26</v>
      </c>
      <c r="G5" s="429" t="s">
        <v>88</v>
      </c>
      <c r="H5" s="443" t="s">
        <v>66</v>
      </c>
    </row>
    <row r="6" spans="1:8" ht="15.75">
      <c r="A6" s="444">
        <v>1</v>
      </c>
      <c r="B6" s="445" t="s">
        <v>812</v>
      </c>
      <c r="C6" s="718"/>
      <c r="D6" s="718"/>
      <c r="E6" s="719">
        <f t="shared" ref="E6:E43" si="0">C6+D6</f>
        <v>0</v>
      </c>
      <c r="F6" s="718"/>
      <c r="G6" s="718"/>
      <c r="H6" s="720">
        <f t="shared" ref="H6:H43" si="1">F6+G6</f>
        <v>0</v>
      </c>
    </row>
    <row r="7" spans="1:8" ht="28.35" customHeight="1">
      <c r="A7" s="444">
        <v>2</v>
      </c>
      <c r="B7" s="445" t="s">
        <v>177</v>
      </c>
      <c r="C7" s="718"/>
      <c r="D7" s="718"/>
      <c r="E7" s="719">
        <f t="shared" si="0"/>
        <v>0</v>
      </c>
      <c r="F7" s="718"/>
      <c r="G7" s="718"/>
      <c r="H7" s="720">
        <f t="shared" si="1"/>
        <v>0</v>
      </c>
    </row>
    <row r="8" spans="1:8" ht="15.75">
      <c r="A8" s="444">
        <v>3</v>
      </c>
      <c r="B8" s="445" t="s">
        <v>179</v>
      </c>
      <c r="C8" s="718">
        <v>31338203</v>
      </c>
      <c r="D8" s="718">
        <v>3243676686</v>
      </c>
      <c r="E8" s="719">
        <f t="shared" si="0"/>
        <v>3275014889</v>
      </c>
      <c r="F8" s="718">
        <v>57867236</v>
      </c>
      <c r="G8" s="718">
        <v>3302274789</v>
      </c>
      <c r="H8" s="720">
        <f t="shared" si="1"/>
        <v>3360142025</v>
      </c>
    </row>
    <row r="9" spans="1:8" ht="15.75">
      <c r="A9" s="444">
        <v>3.1</v>
      </c>
      <c r="B9" s="446" t="s">
        <v>813</v>
      </c>
      <c r="C9" s="718">
        <v>31338203</v>
      </c>
      <c r="D9" s="718">
        <v>3219362510.9032998</v>
      </c>
      <c r="E9" s="719">
        <f t="shared" si="0"/>
        <v>3250700713.9032998</v>
      </c>
      <c r="F9" s="718">
        <v>57867236</v>
      </c>
      <c r="G9" s="718">
        <v>3294498314.967</v>
      </c>
      <c r="H9" s="720">
        <f t="shared" si="1"/>
        <v>3352365550.967</v>
      </c>
    </row>
    <row r="10" spans="1:8" ht="15.75">
      <c r="A10" s="444">
        <v>3.2</v>
      </c>
      <c r="B10" s="446" t="s">
        <v>814</v>
      </c>
      <c r="C10" s="718">
        <v>0</v>
      </c>
      <c r="D10" s="718">
        <v>24314175.096700002</v>
      </c>
      <c r="E10" s="719">
        <f t="shared" si="0"/>
        <v>24314175.096700002</v>
      </c>
      <c r="F10" s="718">
        <v>0</v>
      </c>
      <c r="G10" s="718">
        <v>7776474.0329999998</v>
      </c>
      <c r="H10" s="720">
        <f t="shared" si="1"/>
        <v>7776474.0329999998</v>
      </c>
    </row>
    <row r="11" spans="1:8" ht="25.5">
      <c r="A11" s="444">
        <v>4</v>
      </c>
      <c r="B11" s="445" t="s">
        <v>178</v>
      </c>
      <c r="C11" s="718">
        <v>0</v>
      </c>
      <c r="D11" s="718">
        <v>0</v>
      </c>
      <c r="E11" s="719">
        <f t="shared" si="0"/>
        <v>0</v>
      </c>
      <c r="F11" s="718">
        <v>0</v>
      </c>
      <c r="G11" s="718">
        <v>0</v>
      </c>
      <c r="H11" s="720">
        <f t="shared" si="1"/>
        <v>0</v>
      </c>
    </row>
    <row r="12" spans="1:8" ht="15.75">
      <c r="A12" s="444">
        <v>4.0999999999999996</v>
      </c>
      <c r="B12" s="446" t="s">
        <v>815</v>
      </c>
      <c r="C12" s="718"/>
      <c r="D12" s="718"/>
      <c r="E12" s="719">
        <f t="shared" si="0"/>
        <v>0</v>
      </c>
      <c r="F12" s="718"/>
      <c r="G12" s="718"/>
      <c r="H12" s="720">
        <f t="shared" si="1"/>
        <v>0</v>
      </c>
    </row>
    <row r="13" spans="1:8" ht="15.75">
      <c r="A13" s="444">
        <v>4.2</v>
      </c>
      <c r="B13" s="446" t="s">
        <v>816</v>
      </c>
      <c r="C13" s="718"/>
      <c r="D13" s="718"/>
      <c r="E13" s="719">
        <f t="shared" si="0"/>
        <v>0</v>
      </c>
      <c r="F13" s="718"/>
      <c r="G13" s="718"/>
      <c r="H13" s="720">
        <f t="shared" si="1"/>
        <v>0</v>
      </c>
    </row>
    <row r="14" spans="1:8" ht="15.75">
      <c r="A14" s="444">
        <v>5</v>
      </c>
      <c r="B14" s="447" t="s">
        <v>817</v>
      </c>
      <c r="C14" s="718">
        <v>24287780</v>
      </c>
      <c r="D14" s="718">
        <v>598193576.39549994</v>
      </c>
      <c r="E14" s="719">
        <f t="shared" si="0"/>
        <v>622481356.39549994</v>
      </c>
      <c r="F14" s="718">
        <v>26307780</v>
      </c>
      <c r="G14" s="718">
        <v>646796715.43860006</v>
      </c>
      <c r="H14" s="720">
        <f t="shared" si="1"/>
        <v>673104495.43860006</v>
      </c>
    </row>
    <row r="15" spans="1:8" ht="15.75">
      <c r="A15" s="444">
        <v>5.0999999999999996</v>
      </c>
      <c r="B15" s="448" t="s">
        <v>818</v>
      </c>
      <c r="C15" s="718">
        <v>230000</v>
      </c>
      <c r="D15" s="718">
        <v>293090.27759999997</v>
      </c>
      <c r="E15" s="719">
        <f t="shared" si="0"/>
        <v>523090.27759999997</v>
      </c>
      <c r="F15" s="718">
        <v>2250000</v>
      </c>
      <c r="G15" s="718">
        <v>636461.65659999999</v>
      </c>
      <c r="H15" s="720">
        <f t="shared" si="1"/>
        <v>2886461.6565999999</v>
      </c>
    </row>
    <row r="16" spans="1:8" ht="15.75">
      <c r="A16" s="444">
        <v>5.2</v>
      </c>
      <c r="B16" s="448" t="s">
        <v>819</v>
      </c>
      <c r="C16" s="718">
        <v>0</v>
      </c>
      <c r="D16" s="718">
        <v>74018.439799999993</v>
      </c>
      <c r="E16" s="719">
        <f t="shared" si="0"/>
        <v>74018.439799999993</v>
      </c>
      <c r="F16" s="718">
        <v>0</v>
      </c>
      <c r="G16" s="718">
        <v>75163.234100000001</v>
      </c>
      <c r="H16" s="720">
        <f t="shared" si="1"/>
        <v>75163.234100000001</v>
      </c>
    </row>
    <row r="17" spans="1:8" ht="15.75">
      <c r="A17" s="444">
        <v>5.3</v>
      </c>
      <c r="B17" s="448" t="s">
        <v>820</v>
      </c>
      <c r="C17" s="718">
        <v>23225400</v>
      </c>
      <c r="D17" s="718">
        <v>403472049.43349999</v>
      </c>
      <c r="E17" s="719">
        <f t="shared" si="0"/>
        <v>426697449.43349999</v>
      </c>
      <c r="F17" s="718">
        <v>23225400</v>
      </c>
      <c r="G17" s="718">
        <v>420317852.43840003</v>
      </c>
      <c r="H17" s="720">
        <f t="shared" si="1"/>
        <v>443543252.43840003</v>
      </c>
    </row>
    <row r="18" spans="1:8" ht="15.75">
      <c r="A18" s="444" t="s">
        <v>180</v>
      </c>
      <c r="B18" s="449" t="s">
        <v>821</v>
      </c>
      <c r="C18" s="718">
        <v>138000</v>
      </c>
      <c r="D18" s="718">
        <v>33932632.600000001</v>
      </c>
      <c r="E18" s="719">
        <f t="shared" si="0"/>
        <v>34070632.600000001</v>
      </c>
      <c r="F18" s="718">
        <v>138000</v>
      </c>
      <c r="G18" s="718">
        <v>35127655.049999997</v>
      </c>
      <c r="H18" s="720">
        <f t="shared" si="1"/>
        <v>35265655.049999997</v>
      </c>
    </row>
    <row r="19" spans="1:8" ht="15.75">
      <c r="A19" s="444" t="s">
        <v>181</v>
      </c>
      <c r="B19" s="450" t="s">
        <v>822</v>
      </c>
      <c r="C19" s="718">
        <v>23074400</v>
      </c>
      <c r="D19" s="718">
        <v>269144686.80040002</v>
      </c>
      <c r="E19" s="719">
        <f t="shared" si="0"/>
        <v>292219086.80040002</v>
      </c>
      <c r="F19" s="718">
        <v>23074400</v>
      </c>
      <c r="G19" s="718">
        <v>282322597.70999998</v>
      </c>
      <c r="H19" s="720">
        <f t="shared" si="1"/>
        <v>305396997.70999998</v>
      </c>
    </row>
    <row r="20" spans="1:8" ht="15.75">
      <c r="A20" s="444" t="s">
        <v>182</v>
      </c>
      <c r="B20" s="450" t="s">
        <v>823</v>
      </c>
      <c r="C20" s="718">
        <v>0</v>
      </c>
      <c r="D20" s="718">
        <v>18286318.399999999</v>
      </c>
      <c r="E20" s="719">
        <f t="shared" si="0"/>
        <v>18286318.399999999</v>
      </c>
      <c r="F20" s="718">
        <v>0</v>
      </c>
      <c r="G20" s="718">
        <v>18569140.800000001</v>
      </c>
      <c r="H20" s="720">
        <f t="shared" si="1"/>
        <v>18569140.800000001</v>
      </c>
    </row>
    <row r="21" spans="1:8" ht="15.75">
      <c r="A21" s="444" t="s">
        <v>183</v>
      </c>
      <c r="B21" s="450" t="s">
        <v>824</v>
      </c>
      <c r="C21" s="718">
        <v>13000</v>
      </c>
      <c r="D21" s="718">
        <v>39617898.248499997</v>
      </c>
      <c r="E21" s="719">
        <f t="shared" si="0"/>
        <v>39630898.248499997</v>
      </c>
      <c r="F21" s="718">
        <v>13000</v>
      </c>
      <c r="G21" s="718">
        <v>41150772.808200002</v>
      </c>
      <c r="H21" s="720">
        <f t="shared" si="1"/>
        <v>41163772.808200002</v>
      </c>
    </row>
    <row r="22" spans="1:8" ht="15.75">
      <c r="A22" s="444" t="s">
        <v>184</v>
      </c>
      <c r="B22" s="450" t="s">
        <v>541</v>
      </c>
      <c r="C22" s="718">
        <v>0</v>
      </c>
      <c r="D22" s="718">
        <v>42490513.384599999</v>
      </c>
      <c r="E22" s="719">
        <f t="shared" si="0"/>
        <v>42490513.384599999</v>
      </c>
      <c r="F22" s="718">
        <v>0</v>
      </c>
      <c r="G22" s="718">
        <v>43147686.070200004</v>
      </c>
      <c r="H22" s="720">
        <f t="shared" si="1"/>
        <v>43147686.070200004</v>
      </c>
    </row>
    <row r="23" spans="1:8" ht="15.75">
      <c r="A23" s="444">
        <v>5.4</v>
      </c>
      <c r="B23" s="448" t="s">
        <v>825</v>
      </c>
      <c r="C23" s="718">
        <v>804767</v>
      </c>
      <c r="D23" s="718">
        <v>130863215.33409999</v>
      </c>
      <c r="E23" s="719">
        <f t="shared" si="0"/>
        <v>131667982.33409999</v>
      </c>
      <c r="F23" s="718">
        <v>804767</v>
      </c>
      <c r="G23" s="718">
        <v>161294058.72940001</v>
      </c>
      <c r="H23" s="720">
        <f t="shared" si="1"/>
        <v>162098825.72940001</v>
      </c>
    </row>
    <row r="24" spans="1:8" ht="15.75">
      <c r="A24" s="444">
        <v>5.5</v>
      </c>
      <c r="B24" s="448" t="s">
        <v>826</v>
      </c>
      <c r="C24" s="718">
        <v>5</v>
      </c>
      <c r="D24" s="718">
        <v>55346002.767300002</v>
      </c>
      <c r="E24" s="719">
        <f t="shared" si="0"/>
        <v>55346007.767300002</v>
      </c>
      <c r="F24" s="718">
        <v>5</v>
      </c>
      <c r="G24" s="718">
        <v>56202002.810099997</v>
      </c>
      <c r="H24" s="720">
        <f t="shared" si="1"/>
        <v>56202007.810099997</v>
      </c>
    </row>
    <row r="25" spans="1:8" ht="15.75">
      <c r="A25" s="444">
        <v>5.6</v>
      </c>
      <c r="B25" s="448" t="s">
        <v>827</v>
      </c>
      <c r="C25" s="718">
        <v>0</v>
      </c>
      <c r="D25" s="718">
        <v>7748440</v>
      </c>
      <c r="E25" s="719">
        <f t="shared" si="0"/>
        <v>7748440</v>
      </c>
      <c r="F25" s="718">
        <v>0</v>
      </c>
      <c r="G25" s="718">
        <v>7868280</v>
      </c>
      <c r="H25" s="720">
        <f t="shared" si="1"/>
        <v>7868280</v>
      </c>
    </row>
    <row r="26" spans="1:8" ht="15.75">
      <c r="A26" s="444">
        <v>5.7</v>
      </c>
      <c r="B26" s="448" t="s">
        <v>541</v>
      </c>
      <c r="C26" s="718">
        <v>27608</v>
      </c>
      <c r="D26" s="718">
        <v>396760.14319999999</v>
      </c>
      <c r="E26" s="719">
        <f t="shared" si="0"/>
        <v>424368.14319999999</v>
      </c>
      <c r="F26" s="718">
        <v>27608</v>
      </c>
      <c r="G26" s="718">
        <v>402896.57</v>
      </c>
      <c r="H26" s="720">
        <f t="shared" si="1"/>
        <v>430504.57</v>
      </c>
    </row>
    <row r="27" spans="1:8" ht="15.75">
      <c r="A27" s="444">
        <v>6</v>
      </c>
      <c r="B27" s="447" t="s">
        <v>828</v>
      </c>
      <c r="C27" s="718">
        <v>0</v>
      </c>
      <c r="D27" s="718">
        <v>0</v>
      </c>
      <c r="E27" s="719">
        <f t="shared" si="0"/>
        <v>0</v>
      </c>
      <c r="F27" s="718"/>
      <c r="G27" s="718"/>
      <c r="H27" s="720">
        <f t="shared" si="1"/>
        <v>0</v>
      </c>
    </row>
    <row r="28" spans="1:8" ht="15.75">
      <c r="A28" s="444">
        <v>7</v>
      </c>
      <c r="B28" s="447" t="s">
        <v>829</v>
      </c>
      <c r="C28" s="718">
        <v>200000</v>
      </c>
      <c r="D28" s="718">
        <v>16019</v>
      </c>
      <c r="E28" s="719">
        <f t="shared" si="0"/>
        <v>216019</v>
      </c>
      <c r="F28" s="718">
        <v>2220000</v>
      </c>
      <c r="G28" s="718">
        <v>16267</v>
      </c>
      <c r="H28" s="720">
        <f t="shared" si="1"/>
        <v>2236267</v>
      </c>
    </row>
    <row r="29" spans="1:8" ht="15.75">
      <c r="A29" s="444">
        <v>8</v>
      </c>
      <c r="B29" s="447" t="s">
        <v>830</v>
      </c>
      <c r="C29" s="718"/>
      <c r="D29" s="718"/>
      <c r="E29" s="719">
        <f t="shared" si="0"/>
        <v>0</v>
      </c>
      <c r="F29" s="718"/>
      <c r="G29" s="718"/>
      <c r="H29" s="720">
        <f t="shared" si="1"/>
        <v>0</v>
      </c>
    </row>
    <row r="30" spans="1:8" ht="15.75">
      <c r="A30" s="444">
        <v>9</v>
      </c>
      <c r="B30" s="445" t="s">
        <v>185</v>
      </c>
      <c r="C30" s="718">
        <v>0</v>
      </c>
      <c r="D30" s="718">
        <v>0</v>
      </c>
      <c r="E30" s="719">
        <f t="shared" si="0"/>
        <v>0</v>
      </c>
      <c r="F30" s="718">
        <v>0</v>
      </c>
      <c r="G30" s="718">
        <v>0</v>
      </c>
      <c r="H30" s="720">
        <f t="shared" si="1"/>
        <v>0</v>
      </c>
    </row>
    <row r="31" spans="1:8" ht="25.5">
      <c r="A31" s="444">
        <v>9.1</v>
      </c>
      <c r="B31" s="446" t="s">
        <v>831</v>
      </c>
      <c r="C31" s="718"/>
      <c r="D31" s="718"/>
      <c r="E31" s="719">
        <f t="shared" si="0"/>
        <v>0</v>
      </c>
      <c r="F31" s="718"/>
      <c r="G31" s="718"/>
      <c r="H31" s="720">
        <f t="shared" si="1"/>
        <v>0</v>
      </c>
    </row>
    <row r="32" spans="1:8" ht="25.5">
      <c r="A32" s="444">
        <v>9.1999999999999993</v>
      </c>
      <c r="B32" s="446" t="s">
        <v>832</v>
      </c>
      <c r="C32" s="718"/>
      <c r="D32" s="718"/>
      <c r="E32" s="719">
        <f t="shared" si="0"/>
        <v>0</v>
      </c>
      <c r="F32" s="718"/>
      <c r="G32" s="718"/>
      <c r="H32" s="720">
        <f t="shared" si="1"/>
        <v>0</v>
      </c>
    </row>
    <row r="33" spans="1:8" ht="25.5">
      <c r="A33" s="444">
        <v>9.3000000000000007</v>
      </c>
      <c r="B33" s="446" t="s">
        <v>833</v>
      </c>
      <c r="C33" s="718"/>
      <c r="D33" s="718"/>
      <c r="E33" s="719">
        <f t="shared" si="0"/>
        <v>0</v>
      </c>
      <c r="F33" s="718"/>
      <c r="G33" s="718"/>
      <c r="H33" s="720">
        <f t="shared" si="1"/>
        <v>0</v>
      </c>
    </row>
    <row r="34" spans="1:8" ht="15.75">
      <c r="A34" s="444">
        <v>9.4</v>
      </c>
      <c r="B34" s="446" t="s">
        <v>834</v>
      </c>
      <c r="C34" s="718"/>
      <c r="D34" s="718"/>
      <c r="E34" s="719">
        <f t="shared" si="0"/>
        <v>0</v>
      </c>
      <c r="F34" s="718"/>
      <c r="G34" s="718"/>
      <c r="H34" s="720">
        <f t="shared" si="1"/>
        <v>0</v>
      </c>
    </row>
    <row r="35" spans="1:8" ht="15.75">
      <c r="A35" s="444">
        <v>9.5</v>
      </c>
      <c r="B35" s="446" t="s">
        <v>835</v>
      </c>
      <c r="C35" s="718"/>
      <c r="D35" s="718"/>
      <c r="E35" s="719">
        <f t="shared" si="0"/>
        <v>0</v>
      </c>
      <c r="F35" s="718"/>
      <c r="G35" s="718"/>
      <c r="H35" s="720">
        <f t="shared" si="1"/>
        <v>0</v>
      </c>
    </row>
    <row r="36" spans="1:8" ht="25.5">
      <c r="A36" s="444">
        <v>9.6</v>
      </c>
      <c r="B36" s="446" t="s">
        <v>836</v>
      </c>
      <c r="C36" s="718"/>
      <c r="D36" s="718"/>
      <c r="E36" s="719">
        <f t="shared" si="0"/>
        <v>0</v>
      </c>
      <c r="F36" s="718"/>
      <c r="G36" s="718"/>
      <c r="H36" s="720">
        <f t="shared" si="1"/>
        <v>0</v>
      </c>
    </row>
    <row r="37" spans="1:8" ht="25.5">
      <c r="A37" s="444">
        <v>9.6999999999999993</v>
      </c>
      <c r="B37" s="446" t="s">
        <v>837</v>
      </c>
      <c r="C37" s="718"/>
      <c r="D37" s="718"/>
      <c r="E37" s="719">
        <f t="shared" si="0"/>
        <v>0</v>
      </c>
      <c r="F37" s="718"/>
      <c r="G37" s="718"/>
      <c r="H37" s="720">
        <f t="shared" si="1"/>
        <v>0</v>
      </c>
    </row>
    <row r="38" spans="1:8" ht="15.75">
      <c r="A38" s="444">
        <v>10</v>
      </c>
      <c r="B38" s="451" t="s">
        <v>838</v>
      </c>
      <c r="C38" s="718">
        <v>19517318.759999998</v>
      </c>
      <c r="D38" s="718">
        <v>14971010.409051999</v>
      </c>
      <c r="E38" s="719">
        <f t="shared" si="0"/>
        <v>34488329.169051997</v>
      </c>
      <c r="F38" s="718">
        <v>20459437</v>
      </c>
      <c r="G38" s="718">
        <v>10769571</v>
      </c>
      <c r="H38" s="720">
        <f t="shared" si="1"/>
        <v>31229008</v>
      </c>
    </row>
    <row r="39" spans="1:8" ht="34.9" customHeight="1">
      <c r="A39" s="444">
        <v>10.1</v>
      </c>
      <c r="B39" s="446" t="s">
        <v>839</v>
      </c>
      <c r="C39" s="718">
        <v>113577</v>
      </c>
      <c r="D39" s="718">
        <v>1260806.3790519999</v>
      </c>
      <c r="E39" s="719">
        <f t="shared" si="0"/>
        <v>1374383.3790519999</v>
      </c>
      <c r="F39" s="718">
        <v>0</v>
      </c>
      <c r="G39" s="718">
        <v>0</v>
      </c>
      <c r="H39" s="720">
        <f t="shared" si="1"/>
        <v>0</v>
      </c>
    </row>
    <row r="40" spans="1:8" ht="25.5">
      <c r="A40" s="444">
        <v>10.199999999999999</v>
      </c>
      <c r="B40" s="446" t="s">
        <v>840</v>
      </c>
      <c r="C40" s="718">
        <v>0</v>
      </c>
      <c r="D40" s="718">
        <v>0</v>
      </c>
      <c r="E40" s="719">
        <f t="shared" si="0"/>
        <v>0</v>
      </c>
      <c r="F40" s="718">
        <v>0</v>
      </c>
      <c r="G40" s="718">
        <v>0</v>
      </c>
      <c r="H40" s="720">
        <f t="shared" si="1"/>
        <v>0</v>
      </c>
    </row>
    <row r="41" spans="1:8" ht="25.5">
      <c r="A41" s="444">
        <v>10.3</v>
      </c>
      <c r="B41" s="446" t="s">
        <v>841</v>
      </c>
      <c r="C41" s="718">
        <v>10930214.75</v>
      </c>
      <c r="D41" s="718">
        <v>1869979.73</v>
      </c>
      <c r="E41" s="719">
        <f t="shared" si="0"/>
        <v>12800194.48</v>
      </c>
      <c r="F41" s="718">
        <v>11093369</v>
      </c>
      <c r="G41" s="718">
        <v>1923849</v>
      </c>
      <c r="H41" s="720">
        <f t="shared" si="1"/>
        <v>13017218</v>
      </c>
    </row>
    <row r="42" spans="1:8" ht="25.5">
      <c r="A42" s="444">
        <v>10.4</v>
      </c>
      <c r="B42" s="446" t="s">
        <v>842</v>
      </c>
      <c r="C42" s="718">
        <v>8473527.0099999998</v>
      </c>
      <c r="D42" s="718">
        <v>11840224.299999999</v>
      </c>
      <c r="E42" s="719">
        <f t="shared" si="0"/>
        <v>20313751.309999999</v>
      </c>
      <c r="F42" s="718">
        <v>9366068</v>
      </c>
      <c r="G42" s="718">
        <v>8845722</v>
      </c>
      <c r="H42" s="720">
        <f t="shared" si="1"/>
        <v>18211790</v>
      </c>
    </row>
    <row r="43" spans="1:8" ht="15.75">
      <c r="A43" s="444">
        <v>11</v>
      </c>
      <c r="B43" s="452" t="s">
        <v>186</v>
      </c>
      <c r="C43" s="718"/>
      <c r="D43" s="718"/>
      <c r="E43" s="719">
        <f t="shared" si="0"/>
        <v>0</v>
      </c>
      <c r="F43" s="718"/>
      <c r="G43" s="718"/>
      <c r="H43" s="720">
        <f t="shared" si="1"/>
        <v>0</v>
      </c>
    </row>
    <row r="44" spans="1:8" ht="15.75">
      <c r="C44" s="454"/>
      <c r="D44" s="454"/>
      <c r="E44" s="454"/>
      <c r="F44" s="454"/>
      <c r="G44" s="454"/>
      <c r="H44" s="454"/>
    </row>
    <row r="45" spans="1:8" ht="15.75">
      <c r="C45" s="454"/>
      <c r="D45" s="454"/>
      <c r="E45" s="454"/>
      <c r="F45" s="454"/>
      <c r="G45" s="454"/>
      <c r="H45" s="454"/>
    </row>
    <row r="46" spans="1:8" ht="15.75">
      <c r="C46" s="454"/>
      <c r="D46" s="454"/>
      <c r="E46" s="454"/>
      <c r="F46" s="454"/>
      <c r="G46" s="454"/>
      <c r="H46" s="454"/>
    </row>
    <row r="47" spans="1:8" ht="15.75">
      <c r="C47" s="454"/>
      <c r="D47" s="454"/>
      <c r="E47" s="454"/>
      <c r="F47" s="454"/>
      <c r="G47" s="454"/>
      <c r="H47" s="4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D18" sqref="D18"/>
    </sheetView>
  </sheetViews>
  <sheetFormatPr defaultColWidth="9.28515625" defaultRowHeight="12.75"/>
  <cols>
    <col min="1" max="1" width="9.5703125" style="2" bestFit="1" customWidth="1"/>
    <col min="2" max="2" width="93.5703125" style="2" customWidth="1"/>
    <col min="3" max="3" width="16.28515625" style="2" customWidth="1"/>
    <col min="4" max="4" width="15.42578125" style="2" customWidth="1"/>
    <col min="5" max="5" width="15.42578125" style="12" customWidth="1"/>
    <col min="6" max="6" width="11.28515625" style="12" bestFit="1" customWidth="1"/>
    <col min="7" max="7" width="11.28515625" style="12" customWidth="1"/>
    <col min="8" max="11" width="9.7109375" style="12" customWidth="1"/>
    <col min="12" max="16384" width="9.28515625" style="12"/>
  </cols>
  <sheetData>
    <row r="1" spans="1:8" ht="15">
      <c r="A1" s="17" t="s">
        <v>108</v>
      </c>
      <c r="B1" s="16" t="str">
        <f>Info!C2</f>
        <v>სს "ვითიბი ბანკი ჯორჯია"</v>
      </c>
      <c r="C1" s="16"/>
      <c r="D1" s="226"/>
    </row>
    <row r="2" spans="1:8" ht="15">
      <c r="A2" s="17" t="s">
        <v>109</v>
      </c>
      <c r="B2" s="335">
        <f>Info!D2</f>
        <v>45838</v>
      </c>
      <c r="C2" s="29"/>
      <c r="D2" s="18"/>
      <c r="E2" s="11"/>
      <c r="F2" s="11"/>
      <c r="G2" s="11"/>
      <c r="H2" s="11"/>
    </row>
    <row r="3" spans="1:8" ht="15">
      <c r="A3" s="17"/>
      <c r="B3" s="16"/>
      <c r="C3" s="29"/>
      <c r="D3" s="18"/>
      <c r="E3" s="11"/>
      <c r="F3" s="11"/>
      <c r="G3" s="11"/>
      <c r="H3" s="11"/>
    </row>
    <row r="4" spans="1:8" s="790" customFormat="1" ht="58.5" customHeight="1" thickBot="1">
      <c r="A4" s="787" t="s">
        <v>253</v>
      </c>
      <c r="B4" s="788" t="s">
        <v>107</v>
      </c>
      <c r="C4" s="786" t="s">
        <v>87</v>
      </c>
      <c r="D4" s="789"/>
    </row>
    <row r="5" spans="1:8" ht="15" customHeight="1">
      <c r="A5" s="152" t="s">
        <v>25</v>
      </c>
      <c r="B5" s="153"/>
      <c r="C5" s="325" t="str">
        <f>INT((MONTH($B$2))/3)&amp;"Q"&amp;"-"&amp;YEAR($B$2)</f>
        <v>2Q-2025</v>
      </c>
      <c r="D5" s="325" t="str">
        <f>IF(INT(MONTH($B$2))=3, "4"&amp;"Q"&amp;"-"&amp;YEAR($B$2)-1, IF(INT(MONTH($B$2))=6, "1"&amp;"Q"&amp;"-"&amp;YEAR($B$2), IF(INT(MONTH($B$2))=9, "2"&amp;"Q"&amp;"-"&amp;YEAR($B$2),IF(INT(MONTH($B$2))=12, "3"&amp;"Q"&amp;"-"&amp;YEAR($B$2), 0))))</f>
        <v>1Q-2025</v>
      </c>
      <c r="E5" s="325" t="str">
        <f>IF(INT(MONTH($B$2))=3, "3"&amp;"Q"&amp;"-"&amp;YEAR($B$2)-1, IF(INT(MONTH($B$2))=6, "4"&amp;"Q"&amp;"-"&amp;YEAR($B$2)-1, IF(INT(MONTH($B$2))=9, "1"&amp;"Q"&amp;"-"&amp;YEAR($B$2),IF(INT(MONTH($B$2))=12, "2"&amp;"Q"&amp;"-"&amp;YEAR($B$2), 0))))</f>
        <v>4Q-2024</v>
      </c>
      <c r="F5" s="325" t="str">
        <f>IF(INT(MONTH($B$2))=3, "2"&amp;"Q"&amp;"-"&amp;YEAR($B$2)-1, IF(INT(MONTH($B$2))=6, "3"&amp;"Q"&amp;"-"&amp;YEAR($B$2)-1, IF(INT(MONTH($B$2))=9, "4"&amp;"Q"&amp;"-"&amp;YEAR($B$2)-1,IF(INT(MONTH($B$2))=12, "1"&amp;"Q"&amp;"-"&amp;YEAR($B$2), 0))))</f>
        <v>3Q-2024</v>
      </c>
      <c r="G5" s="325" t="str">
        <f>IF(INT(MONTH($B$2))=3, "1"&amp;"Q"&amp;"-"&amp;YEAR($B$2)-1, IF(INT(MONTH($B$2))=6, "2"&amp;"Q"&amp;"-"&amp;YEAR($B$2)-1, IF(INT(MONTH($B$2))=9, "3"&amp;"Q"&amp;"-"&amp;YEAR($B$2)-1,IF(INT(MONTH($B$2))=12, "4"&amp;"Q"&amp;"-"&amp;YEAR($B$2)-1, 0))))</f>
        <v>2Q-2024</v>
      </c>
    </row>
    <row r="6" spans="1:8" ht="15" customHeight="1">
      <c r="A6" s="262">
        <v>1</v>
      </c>
      <c r="B6" s="312" t="s">
        <v>112</v>
      </c>
      <c r="C6" s="263">
        <f>C7+C9+C10</f>
        <v>264290089.38661459</v>
      </c>
      <c r="D6" s="315">
        <f>D7+D9+D10</f>
        <v>280677683.8740586</v>
      </c>
      <c r="E6" s="264">
        <f t="shared" ref="E6:G6" si="0">E7+E9+E10</f>
        <v>289607085.6474117</v>
      </c>
      <c r="F6" s="263">
        <f t="shared" si="0"/>
        <v>300815922.62531</v>
      </c>
      <c r="G6" s="801">
        <f t="shared" si="0"/>
        <v>310114061.63538712</v>
      </c>
    </row>
    <row r="7" spans="1:8" ht="15" customHeight="1">
      <c r="A7" s="262">
        <v>1.1000000000000001</v>
      </c>
      <c r="B7" s="265" t="s">
        <v>436</v>
      </c>
      <c r="C7" s="698">
        <v>264208834.92428532</v>
      </c>
      <c r="D7" s="698">
        <v>280585092.70082432</v>
      </c>
      <c r="E7" s="698">
        <v>289514442.48778641</v>
      </c>
      <c r="F7" s="698">
        <v>300723402.82530999</v>
      </c>
      <c r="G7" s="802">
        <v>310026244.58038962</v>
      </c>
      <c r="H7" s="799"/>
    </row>
    <row r="8" spans="1:8" ht="25.5">
      <c r="A8" s="262" t="s">
        <v>157</v>
      </c>
      <c r="B8" s="266" t="s">
        <v>250</v>
      </c>
      <c r="C8" s="698">
        <v>0</v>
      </c>
      <c r="D8" s="698">
        <v>707862.5</v>
      </c>
      <c r="E8" s="698">
        <v>792472.5</v>
      </c>
      <c r="F8" s="698">
        <v>0</v>
      </c>
      <c r="G8" s="802">
        <v>0</v>
      </c>
      <c r="H8" s="799"/>
    </row>
    <row r="9" spans="1:8" ht="15" customHeight="1">
      <c r="A9" s="262">
        <v>1.2</v>
      </c>
      <c r="B9" s="265" t="s">
        <v>21</v>
      </c>
      <c r="C9" s="698">
        <v>81254.462329269038</v>
      </c>
      <c r="D9" s="698">
        <v>92591.173234302783</v>
      </c>
      <c r="E9" s="698">
        <v>92643.159625306376</v>
      </c>
      <c r="F9" s="698">
        <v>92519.8</v>
      </c>
      <c r="G9" s="802">
        <v>87817.054997499916</v>
      </c>
      <c r="H9" s="799"/>
    </row>
    <row r="10" spans="1:8" ht="15" customHeight="1">
      <c r="A10" s="262">
        <v>1.3</v>
      </c>
      <c r="B10" s="313" t="s">
        <v>74</v>
      </c>
      <c r="C10" s="699">
        <v>0</v>
      </c>
      <c r="D10" s="699">
        <v>0</v>
      </c>
      <c r="E10" s="699">
        <v>0</v>
      </c>
      <c r="F10" s="699">
        <v>0</v>
      </c>
      <c r="G10" s="802">
        <v>0</v>
      </c>
      <c r="H10" s="799"/>
    </row>
    <row r="11" spans="1:8" ht="15" customHeight="1">
      <c r="A11" s="262">
        <v>2</v>
      </c>
      <c r="B11" s="312" t="s">
        <v>113</v>
      </c>
      <c r="C11" s="698">
        <v>183235672.72748604</v>
      </c>
      <c r="D11" s="698">
        <v>186403342.12812796</v>
      </c>
      <c r="E11" s="698">
        <v>186812095.97714475</v>
      </c>
      <c r="F11" s="698">
        <v>188868827.36185053</v>
      </c>
      <c r="G11" s="802">
        <v>190200488.01198363</v>
      </c>
      <c r="H11" s="799"/>
    </row>
    <row r="12" spans="1:8" ht="15" customHeight="1">
      <c r="A12" s="276">
        <v>3</v>
      </c>
      <c r="B12" s="314" t="s">
        <v>111</v>
      </c>
      <c r="C12" s="699">
        <v>61890734.110378385</v>
      </c>
      <c r="D12" s="699">
        <v>61890734.110378385</v>
      </c>
      <c r="E12" s="699">
        <v>61890734.110378385</v>
      </c>
      <c r="F12" s="699">
        <v>94935796.149143949</v>
      </c>
      <c r="G12" s="802">
        <v>94935796.149143949</v>
      </c>
      <c r="H12" s="799"/>
    </row>
    <row r="13" spans="1:8" ht="15" customHeight="1" thickBot="1">
      <c r="A13" s="85">
        <v>4</v>
      </c>
      <c r="B13" s="318" t="s">
        <v>158</v>
      </c>
      <c r="C13" s="171">
        <f>C6+C11+C12</f>
        <v>509416496.22447902</v>
      </c>
      <c r="D13" s="316">
        <f>D6+D11+D12</f>
        <v>528971760.11256492</v>
      </c>
      <c r="E13" s="172">
        <f t="shared" ref="E13:G13" si="1">E6+E11+E12</f>
        <v>538309915.73493481</v>
      </c>
      <c r="F13" s="171">
        <f t="shared" si="1"/>
        <v>584620546.1363045</v>
      </c>
      <c r="G13" s="317">
        <f t="shared" si="1"/>
        <v>595250345.79651475</v>
      </c>
    </row>
    <row r="14" spans="1:8">
      <c r="B14" s="23"/>
      <c r="C14" s="658">
        <f>C13-'1. key ratios'!C15</f>
        <v>0</v>
      </c>
      <c r="D14" s="658">
        <f>D13-'1. key ratios'!D15</f>
        <v>0</v>
      </c>
      <c r="E14" s="658">
        <f>E13-'1. key ratios'!E15</f>
        <v>0</v>
      </c>
      <c r="F14" s="658">
        <f>F13-'1. key ratios'!F15</f>
        <v>0</v>
      </c>
      <c r="G14" s="658"/>
    </row>
    <row r="15" spans="1:8" ht="25.5">
      <c r="B15" s="66" t="s">
        <v>437</v>
      </c>
    </row>
    <row r="16" spans="1:8">
      <c r="B16" s="66"/>
    </row>
    <row r="17" spans="2:2" ht="25.5">
      <c r="B17" s="66" t="s">
        <v>982</v>
      </c>
    </row>
    <row r="18" spans="2:2">
      <c r="B18" s="6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5" zoomScaleNormal="85" workbookViewId="0">
      <pane xSplit="1" ySplit="4" topLeftCell="B5" activePane="bottomRight" state="frozen"/>
      <selection activeCell="B2" sqref="B2"/>
      <selection pane="topRight" activeCell="B2" sqref="B2"/>
      <selection pane="bottomLeft" activeCell="B2" sqref="B2"/>
      <selection pane="bottomRight" activeCell="B5" sqref="B5"/>
    </sheetView>
  </sheetViews>
  <sheetFormatPr defaultRowHeight="15"/>
  <cols>
    <col min="1" max="1" width="9.5703125" style="2" bestFit="1" customWidth="1"/>
    <col min="2" max="2" width="58.7109375" style="2" customWidth="1"/>
    <col min="3" max="3" width="35.85546875" style="2" bestFit="1" customWidth="1"/>
  </cols>
  <sheetData>
    <row r="1" spans="1:8">
      <c r="A1" s="2" t="s">
        <v>108</v>
      </c>
      <c r="B1" s="226" t="str">
        <f>Info!C2</f>
        <v>სს "ვითიბი ბანკი ჯორჯია"</v>
      </c>
    </row>
    <row r="2" spans="1:8">
      <c r="A2" s="2" t="s">
        <v>109</v>
      </c>
      <c r="B2" s="335">
        <f>Info!D2</f>
        <v>45838</v>
      </c>
    </row>
    <row r="4" spans="1:8" ht="25.5" customHeight="1" thickBot="1">
      <c r="A4" s="165" t="s">
        <v>254</v>
      </c>
      <c r="B4" s="31" t="s">
        <v>91</v>
      </c>
      <c r="C4" s="13"/>
    </row>
    <row r="5" spans="1:8" ht="15.75">
      <c r="A5" s="10"/>
      <c r="B5" s="307" t="s">
        <v>92</v>
      </c>
      <c r="C5" s="323" t="s">
        <v>450</v>
      </c>
    </row>
    <row r="6" spans="1:8">
      <c r="A6" s="669">
        <v>1</v>
      </c>
      <c r="B6" s="668" t="s">
        <v>962</v>
      </c>
      <c r="C6" s="667" t="s">
        <v>963</v>
      </c>
    </row>
    <row r="7" spans="1:8">
      <c r="A7" s="669">
        <v>2</v>
      </c>
      <c r="B7" s="668" t="s">
        <v>964</v>
      </c>
      <c r="C7" s="667" t="s">
        <v>965</v>
      </c>
    </row>
    <row r="8" spans="1:8">
      <c r="A8" s="669">
        <v>3</v>
      </c>
      <c r="B8" s="668" t="s">
        <v>966</v>
      </c>
      <c r="C8" s="667" t="s">
        <v>965</v>
      </c>
    </row>
    <row r="9" spans="1:8">
      <c r="A9" s="669">
        <v>4</v>
      </c>
      <c r="B9" s="668" t="s">
        <v>984</v>
      </c>
      <c r="C9" s="667" t="s">
        <v>965</v>
      </c>
    </row>
    <row r="10" spans="1:8">
      <c r="A10" s="14">
        <v>5</v>
      </c>
      <c r="B10" s="32"/>
      <c r="C10" s="319"/>
    </row>
    <row r="11" spans="1:8">
      <c r="A11" s="14">
        <v>6</v>
      </c>
      <c r="B11" s="32"/>
      <c r="C11" s="319"/>
    </row>
    <row r="12" spans="1:8">
      <c r="A12" s="14">
        <v>7</v>
      </c>
      <c r="B12" s="32"/>
      <c r="C12" s="319"/>
      <c r="H12" s="4"/>
    </row>
    <row r="13" spans="1:8">
      <c r="A13" s="14">
        <v>8</v>
      </c>
      <c r="B13" s="32"/>
      <c r="C13" s="319"/>
    </row>
    <row r="14" spans="1:8">
      <c r="A14" s="14">
        <v>9</v>
      </c>
      <c r="B14" s="32"/>
      <c r="C14" s="319"/>
    </row>
    <row r="15" spans="1:8">
      <c r="A15" s="14">
        <v>10</v>
      </c>
      <c r="B15" s="32"/>
      <c r="C15" s="319"/>
    </row>
    <row r="16" spans="1:8">
      <c r="A16" s="14"/>
      <c r="B16" s="826"/>
      <c r="C16" s="827"/>
    </row>
    <row r="17" spans="1:3" ht="60">
      <c r="A17" s="14"/>
      <c r="B17" s="308" t="s">
        <v>93</v>
      </c>
      <c r="C17" s="324" t="s">
        <v>451</v>
      </c>
    </row>
    <row r="18" spans="1:3" ht="15.75">
      <c r="A18" s="669">
        <v>1</v>
      </c>
      <c r="B18" s="666" t="s">
        <v>967</v>
      </c>
      <c r="C18" s="665" t="s">
        <v>968</v>
      </c>
    </row>
    <row r="19" spans="1:3" ht="15.75">
      <c r="A19" s="669">
        <v>2</v>
      </c>
      <c r="B19" s="666" t="s">
        <v>969</v>
      </c>
      <c r="C19" s="665" t="s">
        <v>970</v>
      </c>
    </row>
    <row r="20" spans="1:3" ht="15.75">
      <c r="A20" s="669">
        <v>3</v>
      </c>
      <c r="B20" s="666" t="s">
        <v>971</v>
      </c>
      <c r="C20" s="665" t="s">
        <v>972</v>
      </c>
    </row>
    <row r="21" spans="1:3" ht="15.75">
      <c r="A21" s="669">
        <v>4</v>
      </c>
      <c r="B21" s="666" t="s">
        <v>973</v>
      </c>
      <c r="C21" s="665" t="s">
        <v>974</v>
      </c>
    </row>
    <row r="22" spans="1:3" ht="15.75">
      <c r="A22" s="669">
        <v>5</v>
      </c>
      <c r="B22" s="666" t="s">
        <v>975</v>
      </c>
      <c r="C22" s="665" t="s">
        <v>976</v>
      </c>
    </row>
    <row r="23" spans="1:3" ht="15.75">
      <c r="A23" s="669">
        <v>6</v>
      </c>
      <c r="B23" s="666" t="s">
        <v>977</v>
      </c>
      <c r="C23" s="665" t="s">
        <v>978</v>
      </c>
    </row>
    <row r="24" spans="1:3" ht="15.75">
      <c r="A24" s="14">
        <v>7</v>
      </c>
      <c r="B24" s="27"/>
      <c r="C24" s="321"/>
    </row>
    <row r="25" spans="1:3" ht="15.75">
      <c r="A25" s="14">
        <v>8</v>
      </c>
      <c r="B25" s="27"/>
      <c r="C25" s="321"/>
    </row>
    <row r="26" spans="1:3" ht="15.75">
      <c r="A26" s="14">
        <v>9</v>
      </c>
      <c r="B26" s="27"/>
      <c r="C26" s="321"/>
    </row>
    <row r="27" spans="1:3" ht="15.75" customHeight="1">
      <c r="A27" s="14">
        <v>10</v>
      </c>
      <c r="B27" s="27"/>
      <c r="C27" s="322"/>
    </row>
    <row r="28" spans="1:3" ht="15.75" customHeight="1">
      <c r="A28" s="14"/>
      <c r="B28" s="27"/>
      <c r="C28" s="28"/>
    </row>
    <row r="29" spans="1:3" ht="30" customHeight="1">
      <c r="A29" s="14"/>
      <c r="B29" s="828" t="s">
        <v>94</v>
      </c>
      <c r="C29" s="829"/>
    </row>
    <row r="30" spans="1:3">
      <c r="A30" s="14">
        <v>1</v>
      </c>
      <c r="B30" s="668" t="s">
        <v>979</v>
      </c>
      <c r="C30" s="664">
        <v>0.97384321770185212</v>
      </c>
    </row>
    <row r="31" spans="1:3" ht="15.75" customHeight="1">
      <c r="A31" s="14">
        <v>2</v>
      </c>
      <c r="B31" s="668" t="s">
        <v>980</v>
      </c>
      <c r="C31" s="664">
        <v>1.472765597699272E-2</v>
      </c>
    </row>
    <row r="32" spans="1:3" ht="29.25" customHeight="1">
      <c r="A32" s="14"/>
      <c r="B32" s="828" t="s">
        <v>174</v>
      </c>
      <c r="C32" s="829"/>
    </row>
    <row r="33" spans="1:3">
      <c r="A33" s="14">
        <v>1</v>
      </c>
      <c r="B33" s="668" t="s">
        <v>981</v>
      </c>
      <c r="C33" s="663">
        <v>0.60183510853974465</v>
      </c>
    </row>
    <row r="34" spans="1:3" ht="16.5" thickBot="1">
      <c r="A34" s="15"/>
      <c r="B34" s="33"/>
      <c r="C34" s="320"/>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zoomScale="70" zoomScaleNormal="70" workbookViewId="0">
      <pane xSplit="1" ySplit="5" topLeftCell="B25" activePane="bottomRight" state="frozen"/>
      <selection activeCell="B2" sqref="B2"/>
      <selection pane="topRight" activeCell="B2" sqref="B2"/>
      <selection pane="bottomLeft" activeCell="B2" sqref="B2"/>
      <selection pane="bottomRight" activeCell="C48" sqref="C48"/>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108</v>
      </c>
      <c r="B1" s="16" t="str">
        <f>Info!C2</f>
        <v>სს "ვითიბი ბანკი ჯორჯია"</v>
      </c>
    </row>
    <row r="2" spans="1:7" s="21" customFormat="1" ht="15.75" customHeight="1">
      <c r="A2" s="21" t="s">
        <v>109</v>
      </c>
      <c r="B2" s="335">
        <f>Info!D2</f>
        <v>45838</v>
      </c>
    </row>
    <row r="3" spans="1:7" s="21" customFormat="1" ht="15.75" customHeight="1"/>
    <row r="4" spans="1:7" s="21" customFormat="1" ht="15.75" customHeight="1" thickBot="1">
      <c r="A4" s="166" t="s">
        <v>255</v>
      </c>
      <c r="B4" s="167" t="s">
        <v>168</v>
      </c>
      <c r="C4" s="134"/>
      <c r="D4" s="134"/>
      <c r="E4" s="135" t="s">
        <v>87</v>
      </c>
    </row>
    <row r="5" spans="1:7" s="81" customFormat="1" ht="17.850000000000001" customHeight="1">
      <c r="A5" s="238"/>
      <c r="B5" s="239"/>
      <c r="C5" s="133" t="s">
        <v>0</v>
      </c>
      <c r="D5" s="133" t="s">
        <v>1</v>
      </c>
      <c r="E5" s="240" t="s">
        <v>2</v>
      </c>
    </row>
    <row r="6" spans="1:7" s="101" customFormat="1" ht="14.85" customHeight="1">
      <c r="A6" s="241"/>
      <c r="B6" s="830" t="s">
        <v>144</v>
      </c>
      <c r="C6" s="830" t="s">
        <v>856</v>
      </c>
      <c r="D6" s="831" t="s">
        <v>143</v>
      </c>
      <c r="E6" s="832"/>
      <c r="G6"/>
    </row>
    <row r="7" spans="1:7" s="101" customFormat="1" ht="99.6" customHeight="1">
      <c r="A7" s="241"/>
      <c r="B7" s="830"/>
      <c r="C7" s="830"/>
      <c r="D7" s="236" t="s">
        <v>142</v>
      </c>
      <c r="E7" s="237" t="s">
        <v>353</v>
      </c>
      <c r="G7"/>
    </row>
    <row r="8" spans="1:7" s="101" customFormat="1" ht="22.5" customHeight="1">
      <c r="A8" s="456">
        <v>1</v>
      </c>
      <c r="B8" s="401" t="s">
        <v>843</v>
      </c>
      <c r="C8" s="740">
        <v>196696118.49880001</v>
      </c>
      <c r="D8" s="740">
        <v>0</v>
      </c>
      <c r="E8" s="740">
        <v>196696118.49880001</v>
      </c>
      <c r="G8"/>
    </row>
    <row r="9" spans="1:7" s="101" customFormat="1">
      <c r="A9" s="456">
        <v>1.1000000000000001</v>
      </c>
      <c r="B9" s="402" t="s">
        <v>96</v>
      </c>
      <c r="C9" s="740">
        <v>189475863.48879999</v>
      </c>
      <c r="D9" s="740">
        <v>0</v>
      </c>
      <c r="E9" s="740">
        <v>189475863.48879999</v>
      </c>
      <c r="G9"/>
    </row>
    <row r="10" spans="1:7" s="101" customFormat="1">
      <c r="A10" s="456">
        <v>1.2</v>
      </c>
      <c r="B10" s="402" t="s">
        <v>97</v>
      </c>
      <c r="C10" s="740">
        <v>351.36</v>
      </c>
      <c r="D10" s="740">
        <v>0</v>
      </c>
      <c r="E10" s="740">
        <v>351.36</v>
      </c>
      <c r="G10"/>
    </row>
    <row r="11" spans="1:7" s="101" customFormat="1">
      <c r="A11" s="456">
        <v>1.3</v>
      </c>
      <c r="B11" s="402" t="s">
        <v>98</v>
      </c>
      <c r="C11" s="740">
        <v>7219903.6500000004</v>
      </c>
      <c r="D11" s="740">
        <v>0</v>
      </c>
      <c r="E11" s="740">
        <v>7219903.6500000004</v>
      </c>
      <c r="G11"/>
    </row>
    <row r="12" spans="1:7" s="101" customFormat="1">
      <c r="A12" s="456">
        <v>2</v>
      </c>
      <c r="B12" s="403" t="s">
        <v>730</v>
      </c>
      <c r="C12" s="740"/>
      <c r="D12" s="740"/>
      <c r="E12" s="740">
        <v>0</v>
      </c>
      <c r="G12"/>
    </row>
    <row r="13" spans="1:7" s="101" customFormat="1" ht="21">
      <c r="A13" s="456">
        <v>2.1</v>
      </c>
      <c r="B13" s="404" t="s">
        <v>731</v>
      </c>
      <c r="C13" s="740"/>
      <c r="D13" s="740"/>
      <c r="E13" s="740">
        <v>0</v>
      </c>
      <c r="G13"/>
    </row>
    <row r="14" spans="1:7" s="101" customFormat="1" ht="34.35" customHeight="1">
      <c r="A14" s="456">
        <v>3</v>
      </c>
      <c r="B14" s="405" t="s">
        <v>732</v>
      </c>
      <c r="C14" s="740"/>
      <c r="D14" s="740"/>
      <c r="E14" s="740">
        <v>0</v>
      </c>
      <c r="G14"/>
    </row>
    <row r="15" spans="1:7" s="101" customFormat="1" ht="32.85" customHeight="1">
      <c r="A15" s="456">
        <v>4</v>
      </c>
      <c r="B15" s="406" t="s">
        <v>733</v>
      </c>
      <c r="C15" s="740"/>
      <c r="D15" s="740"/>
      <c r="E15" s="740">
        <v>0</v>
      </c>
      <c r="G15"/>
    </row>
    <row r="16" spans="1:7" s="101" customFormat="1" ht="23.1" customHeight="1">
      <c r="A16" s="456">
        <v>5</v>
      </c>
      <c r="B16" s="406" t="s">
        <v>734</v>
      </c>
      <c r="C16" s="740">
        <v>54000</v>
      </c>
      <c r="D16" s="740">
        <v>0</v>
      </c>
      <c r="E16" s="740">
        <v>54000</v>
      </c>
      <c r="G16"/>
    </row>
    <row r="17" spans="1:7" s="101" customFormat="1">
      <c r="A17" s="456">
        <v>5.0999999999999996</v>
      </c>
      <c r="B17" s="407" t="s">
        <v>735</v>
      </c>
      <c r="C17" s="740">
        <v>54000</v>
      </c>
      <c r="D17" s="740"/>
      <c r="E17" s="740">
        <v>54000</v>
      </c>
      <c r="G17"/>
    </row>
    <row r="18" spans="1:7" s="101" customFormat="1">
      <c r="A18" s="456">
        <v>5.2</v>
      </c>
      <c r="B18" s="407" t="s">
        <v>569</v>
      </c>
      <c r="C18" s="740"/>
      <c r="D18" s="740"/>
      <c r="E18" s="740">
        <v>0</v>
      </c>
      <c r="G18"/>
    </row>
    <row r="19" spans="1:7" s="101" customFormat="1">
      <c r="A19" s="456">
        <v>5.3</v>
      </c>
      <c r="B19" s="407" t="s">
        <v>736</v>
      </c>
      <c r="C19" s="740"/>
      <c r="D19" s="740"/>
      <c r="E19" s="740">
        <v>0</v>
      </c>
      <c r="G19"/>
    </row>
    <row r="20" spans="1:7" s="101" customFormat="1" ht="21">
      <c r="A20" s="456">
        <v>6</v>
      </c>
      <c r="B20" s="405" t="s">
        <v>737</v>
      </c>
      <c r="C20" s="740">
        <v>143519587.50511706</v>
      </c>
      <c r="D20" s="740">
        <v>0</v>
      </c>
      <c r="E20" s="740">
        <v>143519587.50511706</v>
      </c>
      <c r="G20"/>
    </row>
    <row r="21" spans="1:7">
      <c r="A21" s="456">
        <v>6.1</v>
      </c>
      <c r="B21" s="407" t="s">
        <v>569</v>
      </c>
      <c r="C21" s="741"/>
      <c r="D21" s="741"/>
      <c r="E21" s="741">
        <v>0</v>
      </c>
    </row>
    <row r="22" spans="1:7">
      <c r="A22" s="456">
        <v>6.2</v>
      </c>
      <c r="B22" s="407" t="s">
        <v>736</v>
      </c>
      <c r="C22" s="741">
        <v>143519587.50511706</v>
      </c>
      <c r="D22" s="741">
        <v>0</v>
      </c>
      <c r="E22" s="740">
        <v>143519587.50511706</v>
      </c>
    </row>
    <row r="23" spans="1:7" ht="21">
      <c r="A23" s="456">
        <v>7</v>
      </c>
      <c r="B23" s="408" t="s">
        <v>738</v>
      </c>
      <c r="C23" s="741">
        <v>0</v>
      </c>
      <c r="D23" s="741">
        <v>0</v>
      </c>
      <c r="E23" s="740">
        <v>0</v>
      </c>
    </row>
    <row r="24" spans="1:7" ht="21">
      <c r="A24" s="456">
        <v>8</v>
      </c>
      <c r="B24" s="409" t="s">
        <v>739</v>
      </c>
      <c r="C24" s="741"/>
      <c r="D24" s="741"/>
      <c r="E24" s="741">
        <v>0</v>
      </c>
    </row>
    <row r="25" spans="1:7">
      <c r="A25" s="456">
        <v>9</v>
      </c>
      <c r="B25" s="406" t="s">
        <v>740</v>
      </c>
      <c r="C25" s="741">
        <v>61198018.200000003</v>
      </c>
      <c r="D25" s="741">
        <v>0</v>
      </c>
      <c r="E25" s="741">
        <v>61198018.200000003</v>
      </c>
    </row>
    <row r="26" spans="1:7">
      <c r="A26" s="456">
        <v>9.1</v>
      </c>
      <c r="B26" s="410" t="s">
        <v>741</v>
      </c>
      <c r="C26" s="741">
        <v>33432418.200000003</v>
      </c>
      <c r="D26" s="741"/>
      <c r="E26" s="740">
        <v>33432418.200000003</v>
      </c>
    </row>
    <row r="27" spans="1:7">
      <c r="A27" s="456">
        <v>9.1999999999999993</v>
      </c>
      <c r="B27" s="410" t="s">
        <v>742</v>
      </c>
      <c r="C27" s="741">
        <v>27765600</v>
      </c>
      <c r="D27" s="741"/>
      <c r="E27" s="740">
        <v>27765600</v>
      </c>
    </row>
    <row r="28" spans="1:7">
      <c r="A28" s="456">
        <v>10</v>
      </c>
      <c r="B28" s="406" t="s">
        <v>36</v>
      </c>
      <c r="C28" s="741">
        <v>908838.35999999987</v>
      </c>
      <c r="D28" s="741">
        <v>908838.35999999987</v>
      </c>
      <c r="E28" s="741">
        <v>0</v>
      </c>
    </row>
    <row r="29" spans="1:7">
      <c r="A29" s="456">
        <v>10.1</v>
      </c>
      <c r="B29" s="410" t="s">
        <v>743</v>
      </c>
      <c r="C29" s="741">
        <v>0</v>
      </c>
      <c r="D29" s="741"/>
      <c r="E29" s="740">
        <v>0</v>
      </c>
    </row>
    <row r="30" spans="1:7">
      <c r="A30" s="456">
        <v>10.199999999999999</v>
      </c>
      <c r="B30" s="410" t="s">
        <v>744</v>
      </c>
      <c r="C30" s="741">
        <v>908838.35999999987</v>
      </c>
      <c r="D30" s="741">
        <v>908838.35999999987</v>
      </c>
      <c r="E30" s="740">
        <v>0</v>
      </c>
    </row>
    <row r="31" spans="1:7">
      <c r="A31" s="456">
        <v>11</v>
      </c>
      <c r="B31" s="406" t="s">
        <v>745</v>
      </c>
      <c r="C31" s="741">
        <v>0</v>
      </c>
      <c r="D31" s="741">
        <v>0</v>
      </c>
      <c r="E31" s="741">
        <v>0</v>
      </c>
    </row>
    <row r="32" spans="1:7">
      <c r="A32" s="456">
        <v>11.1</v>
      </c>
      <c r="B32" s="410" t="s">
        <v>746</v>
      </c>
      <c r="C32" s="741">
        <v>0</v>
      </c>
      <c r="D32" s="741"/>
      <c r="E32" s="740">
        <v>0</v>
      </c>
    </row>
    <row r="33" spans="1:7">
      <c r="A33" s="456">
        <v>11.2</v>
      </c>
      <c r="B33" s="410" t="s">
        <v>747</v>
      </c>
      <c r="C33" s="741">
        <v>0</v>
      </c>
      <c r="D33" s="741"/>
      <c r="E33" s="740">
        <v>0</v>
      </c>
    </row>
    <row r="34" spans="1:7">
      <c r="A34" s="456">
        <v>13</v>
      </c>
      <c r="B34" s="406" t="s">
        <v>99</v>
      </c>
      <c r="C34" s="741">
        <v>44052902.610900007</v>
      </c>
      <c r="D34" s="741"/>
      <c r="E34" s="740">
        <v>44052902.610900007</v>
      </c>
    </row>
    <row r="35" spans="1:7">
      <c r="A35" s="456">
        <v>13.1</v>
      </c>
      <c r="B35" s="411" t="s">
        <v>748</v>
      </c>
      <c r="C35" s="741">
        <v>27298636.440000001</v>
      </c>
      <c r="D35" s="741"/>
      <c r="E35" s="740">
        <v>27298636.440000001</v>
      </c>
    </row>
    <row r="36" spans="1:7">
      <c r="A36" s="456">
        <v>13.2</v>
      </c>
      <c r="B36" s="411" t="s">
        <v>749</v>
      </c>
      <c r="C36" s="458"/>
      <c r="D36" s="458"/>
      <c r="E36" s="457">
        <v>0</v>
      </c>
    </row>
    <row r="37" spans="1:7" ht="51.75" thickBot="1">
      <c r="A37" s="242"/>
      <c r="B37" s="243" t="s">
        <v>320</v>
      </c>
      <c r="C37" s="203">
        <f>SUM(C8,C12,C14,C15,C16,C20,C23,C24,C25,C28,C31,C34)</f>
        <v>446429465.17481709</v>
      </c>
      <c r="D37" s="203">
        <f t="shared" ref="D37:E37" si="0">SUM(D8,D12,D14,D15,D16,D20,D23,D24,D25,D28,D31,D34)</f>
        <v>908838.35999999987</v>
      </c>
      <c r="E37" s="203">
        <f t="shared" si="0"/>
        <v>445520626.81481707</v>
      </c>
    </row>
    <row r="38" spans="1:7">
      <c r="A38"/>
      <c r="B38"/>
      <c r="C38" s="657">
        <f>C37-'2. SOFP'!E36</f>
        <v>0</v>
      </c>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70" zoomScaleNormal="70" workbookViewId="0">
      <pane xSplit="1" ySplit="4" topLeftCell="B5" activePane="bottomRight" state="frozen"/>
      <selection activeCell="B2" sqref="B2"/>
      <selection pane="topRight" activeCell="B2" sqref="B2"/>
      <selection pane="bottomLeft" activeCell="B2" sqref="B2"/>
      <selection pane="bottomRight" activeCell="C10" sqref="C10"/>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16" t="str">
        <f>Info!C2</f>
        <v>სს "ვითიბი ბანკი ჯორჯია"</v>
      </c>
    </row>
    <row r="2" spans="1:6" s="21" customFormat="1" ht="15.75" customHeight="1">
      <c r="A2" s="21" t="s">
        <v>109</v>
      </c>
      <c r="B2" s="335">
        <f>Info!D2</f>
        <v>45838</v>
      </c>
      <c r="C2"/>
      <c r="D2"/>
      <c r="E2"/>
      <c r="F2"/>
    </row>
    <row r="3" spans="1:6" s="21" customFormat="1" ht="15.75" customHeight="1">
      <c r="C3"/>
      <c r="D3"/>
      <c r="E3"/>
      <c r="F3"/>
    </row>
    <row r="4" spans="1:6" s="21" customFormat="1" ht="26.25" thickBot="1">
      <c r="A4" s="21" t="s">
        <v>256</v>
      </c>
      <c r="B4" s="141" t="s">
        <v>171</v>
      </c>
      <c r="C4" s="135" t="s">
        <v>87</v>
      </c>
      <c r="D4"/>
      <c r="E4"/>
      <c r="F4"/>
    </row>
    <row r="5" spans="1:6" ht="26.25">
      <c r="A5" s="136">
        <v>1</v>
      </c>
      <c r="B5" s="137" t="s">
        <v>727</v>
      </c>
      <c r="C5" s="173">
        <f>'7. LI1'!E37</f>
        <v>445520626.81481707</v>
      </c>
    </row>
    <row r="6" spans="1:6" s="126" customFormat="1">
      <c r="A6" s="80">
        <v>2.1</v>
      </c>
      <c r="B6" s="143" t="s">
        <v>861</v>
      </c>
      <c r="C6" s="174">
        <v>192054.19114241275</v>
      </c>
    </row>
    <row r="7" spans="1:6" s="4" customFormat="1" ht="25.5" outlineLevel="1">
      <c r="A7" s="142">
        <v>2.2000000000000002</v>
      </c>
      <c r="B7" s="138" t="s">
        <v>862</v>
      </c>
      <c r="C7" s="175"/>
    </row>
    <row r="8" spans="1:6" s="4" customFormat="1" ht="26.25">
      <c r="A8" s="142">
        <v>3</v>
      </c>
      <c r="B8" s="139" t="s">
        <v>728</v>
      </c>
      <c r="C8" s="176">
        <f>SUM(C5:C7)</f>
        <v>445712681.00595951</v>
      </c>
    </row>
    <row r="9" spans="1:6" s="126" customFormat="1">
      <c r="A9" s="80">
        <v>4</v>
      </c>
      <c r="B9" s="146" t="s">
        <v>169</v>
      </c>
      <c r="C9" s="174"/>
    </row>
    <row r="10" spans="1:6" s="4" customFormat="1" ht="25.5" outlineLevel="1">
      <c r="A10" s="142">
        <v>5.0999999999999996</v>
      </c>
      <c r="B10" s="138" t="s">
        <v>175</v>
      </c>
      <c r="C10" s="175">
        <v>-86254.462329269023</v>
      </c>
    </row>
    <row r="11" spans="1:6" s="4" customFormat="1" ht="25.5" outlineLevel="1">
      <c r="A11" s="142">
        <v>5.2</v>
      </c>
      <c r="B11" s="138" t="s">
        <v>176</v>
      </c>
      <c r="C11" s="175"/>
    </row>
    <row r="12" spans="1:6" s="4" customFormat="1">
      <c r="A12" s="142">
        <v>6</v>
      </c>
      <c r="B12" s="144" t="s">
        <v>438</v>
      </c>
      <c r="C12" s="244"/>
    </row>
    <row r="13" spans="1:6" s="4" customFormat="1" ht="15.75" thickBot="1">
      <c r="A13" s="145">
        <v>7</v>
      </c>
      <c r="B13" s="140" t="s">
        <v>170</v>
      </c>
      <c r="C13" s="177">
        <f>SUM(C8:C12)</f>
        <v>445626426.54363024</v>
      </c>
      <c r="D13" s="656"/>
    </row>
    <row r="15" spans="1:6" ht="26.25">
      <c r="B15" s="23" t="s">
        <v>439</v>
      </c>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2025-07-31T13:32:49Z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